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GUBA87551\Desktop\"/>
    </mc:Choice>
  </mc:AlternateContent>
  <bookViews>
    <workbookView xWindow="0" yWindow="0" windowWidth="28800" windowHeight="12300" tabRatio="851" activeTab="1"/>
  </bookViews>
  <sheets>
    <sheet name="CoverPage" sheetId="23" r:id="rId1"/>
    <sheet name=" Summary" sheetId="17" r:id="rId2"/>
    <sheet name="FY19 Budget Planning " sheetId="16" r:id="rId3"/>
    <sheet name="Operational Fund" sheetId="18" r:id="rId4"/>
    <sheet name="Capital Non-Tech" sheetId="22" r:id="rId5"/>
    <sheet name="Capital Technology" sheetId="20" r:id="rId6"/>
    <sheet name="Occ. Capital" sheetId="21" r:id="rId7"/>
    <sheet name="Prop301" sheetId="19" r:id="rId8"/>
    <sheet name="Accademic Affairs" sheetId="8" state="hidden" r:id="rId9"/>
    <sheet name="Student Affairs" sheetId="9" state="hidden" r:id="rId10"/>
    <sheet name="Administrative Services" sheetId="10" state="hidden" r:id="rId11"/>
    <sheet name="IT" sheetId="11" state="hidden" r:id="rId12"/>
    <sheet name="President Office's Staff" sheetId="12" state="hidden" r:id="rId13"/>
    <sheet name="Puma Path Project" sheetId="13" r:id="rId14"/>
    <sheet name="CWS" sheetId="6" state="hidden" r:id="rId15"/>
    <sheet name="FY18-19 Budget Report" sheetId="2" state="hidden" r:id="rId16"/>
    <sheet name="Origninal" sheetId="1" state="hidden" r:id="rId17"/>
    <sheet name="Sheet2" sheetId="15" state="hidden" r:id="rId18"/>
  </sheets>
  <definedNames>
    <definedName name="_xlnm.Print_Area" localSheetId="1">' Summary'!$A$1:$S$36</definedName>
    <definedName name="_xlnm.Print_Area" localSheetId="8">'Accademic Affairs'!$A$1:$T$83</definedName>
    <definedName name="_xlnm.Print_Area" localSheetId="10">'Administrative Services'!$A$1:$T$12</definedName>
    <definedName name="_xlnm.Print_Area" localSheetId="4">'Capital Non-Tech'!$A$1:$Q$10</definedName>
    <definedName name="_xlnm.Print_Area" localSheetId="5">'Capital Technology'!$A$1:$Q$21</definedName>
    <definedName name="_xlnm.Print_Area" localSheetId="0">CoverPage!$A$1:$R$68</definedName>
    <definedName name="_xlnm.Print_Area" localSheetId="14">CWS!$A$1:$P$9</definedName>
    <definedName name="_xlnm.Print_Area" localSheetId="2">'FY19 Budget Planning '!$A$71:$M$124</definedName>
    <definedName name="_xlnm.Print_Area" localSheetId="11">IT!$A$1:$Q$9</definedName>
    <definedName name="_xlnm.Print_Area" localSheetId="6">'Occ. Capital'!$A$1:$Q$27</definedName>
    <definedName name="_xlnm.Print_Area" localSheetId="3">'Operational Fund'!$A$1:$T$142</definedName>
    <definedName name="_xlnm.Print_Area" localSheetId="12">'President Office''s Staff'!$A$1:$T$23</definedName>
    <definedName name="_xlnm.Print_Area" localSheetId="7">Prop301!$A$1:$T$18</definedName>
    <definedName name="_xlnm.Print_Area" localSheetId="13">'Puma Path Project'!$A$1:$T$17</definedName>
    <definedName name="_xlnm.Print_Area" localSheetId="9">'Student Affairs'!$A$1:$Q$20</definedName>
    <definedName name="_xlnm.Print_Titles" localSheetId="8">'Accademic Affairs'!$1:$3</definedName>
    <definedName name="_xlnm.Print_Titles" localSheetId="10">'Administrative Services'!$1:$3</definedName>
    <definedName name="_xlnm.Print_Titles" localSheetId="5">'Capital Technology'!$1:$3</definedName>
    <definedName name="_xlnm.Print_Titles" localSheetId="11">IT!$1:$3</definedName>
    <definedName name="_xlnm.Print_Titles" localSheetId="6">'Occ. Capital'!$1:$2</definedName>
    <definedName name="_xlnm.Print_Titles" localSheetId="3">'Operational Fund'!$1:$3</definedName>
    <definedName name="_xlnm.Print_Titles" localSheetId="12">'President Office''s Staff'!$1:$3</definedName>
    <definedName name="_xlnm.Print_Titles" localSheetId="7">Prop301!$1:$4</definedName>
    <definedName name="_xlnm.Print_Titles" localSheetId="13">'Puma Path Project'!$3:$3</definedName>
    <definedName name="_xlnm.Print_Titles" localSheetId="9">'Student Affairs'!$1:$3</definedName>
  </definedNames>
  <calcPr calcId="162913"/>
</workbook>
</file>

<file path=xl/calcChain.xml><?xml version="1.0" encoding="utf-8"?>
<calcChain xmlns="http://schemas.openxmlformats.org/spreadsheetml/2006/main">
  <c r="K30" i="17" l="1"/>
  <c r="K19" i="17"/>
  <c r="K18" i="17"/>
  <c r="K16" i="17"/>
  <c r="K10" i="17"/>
  <c r="K9" i="17"/>
  <c r="K8" i="17"/>
  <c r="K7" i="17"/>
  <c r="K6" i="17"/>
  <c r="K24" i="17"/>
  <c r="G24" i="17"/>
  <c r="F24" i="17"/>
  <c r="E24" i="17"/>
  <c r="K35" i="17"/>
  <c r="S11" i="13"/>
  <c r="S9" i="13"/>
  <c r="S8" i="13"/>
  <c r="S7" i="13"/>
  <c r="S6" i="13"/>
  <c r="S5" i="13"/>
  <c r="S17" i="19"/>
  <c r="S16" i="19"/>
  <c r="S15" i="19"/>
  <c r="S14" i="19"/>
  <c r="S13" i="19"/>
  <c r="S12" i="19"/>
  <c r="S11" i="19"/>
  <c r="S10" i="19"/>
  <c r="S9" i="19"/>
  <c r="S8" i="19"/>
  <c r="S7" i="19"/>
  <c r="S6" i="19"/>
  <c r="S5" i="19"/>
  <c r="P26" i="21"/>
  <c r="P25" i="21"/>
  <c r="P24" i="21"/>
  <c r="P23" i="21"/>
  <c r="P22" i="21"/>
  <c r="P21" i="21"/>
  <c r="P20" i="21"/>
  <c r="P19" i="21"/>
  <c r="P18" i="21"/>
  <c r="P17" i="21"/>
  <c r="P16" i="21"/>
  <c r="P15" i="21"/>
  <c r="P14" i="21"/>
  <c r="P13" i="21"/>
  <c r="P12" i="21"/>
  <c r="P11" i="21"/>
  <c r="P10" i="21"/>
  <c r="P9" i="21"/>
  <c r="P8" i="21"/>
  <c r="P7" i="21"/>
  <c r="P6" i="21"/>
  <c r="P5" i="21"/>
  <c r="P4" i="21"/>
  <c r="P20" i="20"/>
  <c r="P19" i="20"/>
  <c r="P18" i="20"/>
  <c r="P17" i="20"/>
  <c r="P16" i="20"/>
  <c r="P15" i="20"/>
  <c r="P14" i="20"/>
  <c r="P13" i="20"/>
  <c r="P12" i="20"/>
  <c r="P11" i="20"/>
  <c r="P10" i="20"/>
  <c r="P9" i="20"/>
  <c r="P8" i="20"/>
  <c r="P7" i="20"/>
  <c r="P6" i="20"/>
  <c r="P4" i="20"/>
  <c r="P9" i="22"/>
  <c r="P8" i="22"/>
  <c r="P7" i="22"/>
  <c r="P6" i="22"/>
  <c r="P5" i="22"/>
  <c r="P4" i="22"/>
  <c r="S137" i="18"/>
  <c r="S136" i="18"/>
  <c r="S135" i="18"/>
  <c r="S134" i="18"/>
  <c r="S133" i="18"/>
  <c r="S132" i="18"/>
  <c r="S131" i="18"/>
  <c r="S130" i="18"/>
  <c r="S129" i="18"/>
  <c r="S128" i="18"/>
  <c r="S127" i="18"/>
  <c r="S126" i="18"/>
  <c r="S125" i="18"/>
  <c r="S124" i="18"/>
  <c r="S123" i="18"/>
  <c r="S122" i="18"/>
  <c r="S121" i="18"/>
  <c r="S120" i="18"/>
  <c r="S116" i="18"/>
  <c r="S115" i="18"/>
  <c r="S114" i="18"/>
  <c r="S113" i="18"/>
  <c r="S110" i="18"/>
  <c r="S109" i="18"/>
  <c r="S108" i="18"/>
  <c r="S107" i="18"/>
  <c r="S106" i="18"/>
  <c r="S105" i="18"/>
  <c r="S104" i="18"/>
  <c r="S100" i="18"/>
  <c r="S99" i="18"/>
  <c r="S98" i="18"/>
  <c r="S97" i="18"/>
  <c r="S96" i="18"/>
  <c r="S95" i="18"/>
  <c r="S94" i="18"/>
  <c r="S93" i="18"/>
  <c r="S92" i="18"/>
  <c r="S91" i="18"/>
  <c r="S90" i="18"/>
  <c r="S89" i="18"/>
  <c r="S88" i="18"/>
  <c r="S87" i="18"/>
  <c r="S86" i="18"/>
  <c r="S82" i="18"/>
  <c r="S81" i="18"/>
  <c r="S80" i="18"/>
  <c r="S79" i="18"/>
  <c r="S78" i="18"/>
  <c r="S77" i="18"/>
  <c r="S76" i="18"/>
  <c r="S75" i="18"/>
  <c r="S74" i="18"/>
  <c r="S73" i="18"/>
  <c r="S72" i="18"/>
  <c r="S71" i="18"/>
  <c r="S70" i="18"/>
  <c r="S69" i="18"/>
  <c r="S68" i="18"/>
  <c r="S67" i="18"/>
  <c r="S66" i="18"/>
  <c r="S65" i="18"/>
  <c r="S64" i="18"/>
  <c r="S63" i="18"/>
  <c r="S62" i="18"/>
  <c r="S61" i="18"/>
  <c r="S60" i="18"/>
  <c r="S59" i="18"/>
  <c r="S58" i="18"/>
  <c r="S57" i="18"/>
  <c r="S56" i="18"/>
  <c r="S55" i="18"/>
  <c r="S54" i="18"/>
  <c r="S51" i="18"/>
  <c r="S49" i="18"/>
  <c r="S48" i="18"/>
  <c r="S47" i="18"/>
  <c r="S46" i="18"/>
  <c r="S45" i="18"/>
  <c r="S44" i="18"/>
  <c r="S43" i="18"/>
  <c r="S39" i="18"/>
  <c r="S38" i="18"/>
  <c r="S35" i="18"/>
  <c r="S32" i="18"/>
  <c r="S31" i="18"/>
  <c r="S29" i="18"/>
  <c r="S26" i="18"/>
  <c r="S25" i="18"/>
  <c r="S24" i="18"/>
  <c r="S22" i="18"/>
  <c r="S20" i="18"/>
  <c r="S19" i="18"/>
  <c r="S16" i="18"/>
  <c r="S14" i="18"/>
  <c r="S13" i="18"/>
  <c r="S11" i="18"/>
  <c r="B105" i="16" l="1"/>
  <c r="J11" i="16"/>
  <c r="J11" i="18"/>
  <c r="J11" i="22"/>
  <c r="J11" i="20"/>
  <c r="J11" i="21"/>
  <c r="J11" i="19"/>
  <c r="J11" i="13"/>
  <c r="R8" i="17" l="1"/>
  <c r="R23" i="17"/>
  <c r="R26" i="17" s="1"/>
  <c r="Q23" i="17"/>
  <c r="P23" i="17"/>
  <c r="R20" i="17"/>
  <c r="Q20" i="17"/>
  <c r="P20" i="17"/>
  <c r="R17" i="17"/>
  <c r="Q17" i="17"/>
  <c r="Q14" i="17"/>
  <c r="P14" i="17"/>
  <c r="R12" i="17"/>
  <c r="R14" i="17" s="1"/>
  <c r="Q8" i="17"/>
  <c r="P8" i="17"/>
  <c r="P141" i="18"/>
  <c r="R115" i="18"/>
  <c r="S83" i="18"/>
  <c r="P111" i="18"/>
  <c r="R83" i="18"/>
  <c r="P83" i="18"/>
  <c r="R24" i="17" l="1"/>
  <c r="R27" i="17" s="1"/>
  <c r="P24" i="17"/>
  <c r="Q24" i="17"/>
  <c r="G16" i="17"/>
  <c r="I16" i="17" s="1"/>
  <c r="O23" i="20"/>
  <c r="M23" i="20"/>
  <c r="P10" i="22"/>
  <c r="O10" i="22"/>
  <c r="M10" i="22"/>
  <c r="P27" i="21"/>
  <c r="M27" i="21"/>
  <c r="O5" i="21"/>
  <c r="O27" i="21" s="1"/>
  <c r="P21" i="20"/>
  <c r="O21" i="20"/>
  <c r="O24" i="20" s="1"/>
  <c r="M21" i="20"/>
  <c r="M24" i="20" s="1"/>
  <c r="H16" i="17" l="1"/>
  <c r="I35" i="17" l="1"/>
  <c r="H35" i="17"/>
  <c r="J7" i="17"/>
  <c r="S138" i="18"/>
  <c r="P138" i="18"/>
  <c r="R138" i="18"/>
  <c r="S117" i="18"/>
  <c r="R117" i="18"/>
  <c r="P117" i="18"/>
  <c r="S111" i="18"/>
  <c r="T107" i="18"/>
  <c r="R106" i="18"/>
  <c r="S101" i="18"/>
  <c r="R101" i="18"/>
  <c r="P101" i="18"/>
  <c r="S18" i="19"/>
  <c r="R17" i="19"/>
  <c r="R16" i="19"/>
  <c r="R15" i="19"/>
  <c r="R14" i="19"/>
  <c r="R13" i="19"/>
  <c r="R12" i="19"/>
  <c r="R11" i="19"/>
  <c r="R9" i="19"/>
  <c r="R8" i="19"/>
  <c r="R7" i="19"/>
  <c r="R6" i="19"/>
  <c r="R18" i="19" s="1"/>
  <c r="R5" i="19"/>
  <c r="P18" i="19"/>
  <c r="G23" i="17"/>
  <c r="F23" i="17"/>
  <c r="E23" i="17"/>
  <c r="J20" i="17"/>
  <c r="H20" i="17"/>
  <c r="J19" i="17"/>
  <c r="H19" i="17"/>
  <c r="J18" i="17"/>
  <c r="H18" i="17"/>
  <c r="J17" i="17"/>
  <c r="H17" i="17"/>
  <c r="J16" i="17"/>
  <c r="G21" i="17"/>
  <c r="F21" i="17"/>
  <c r="J10" i="17"/>
  <c r="J8" i="17"/>
  <c r="K11" i="17"/>
  <c r="J6" i="17"/>
  <c r="I11" i="17"/>
  <c r="J78" i="16"/>
  <c r="J81" i="16" s="1"/>
  <c r="J11" i="17" l="1"/>
  <c r="P140" i="18"/>
  <c r="P142" i="18" s="1"/>
  <c r="R111" i="18"/>
  <c r="R140" i="18" s="1"/>
  <c r="R141" i="18"/>
  <c r="E21" i="17"/>
  <c r="H21" i="17"/>
  <c r="I22" i="17"/>
  <c r="J23" i="17"/>
  <c r="R86" i="8"/>
  <c r="R142" i="18" l="1"/>
  <c r="L81" i="16"/>
  <c r="B89" i="16" s="1"/>
  <c r="R9" i="11"/>
  <c r="S9" i="11"/>
  <c r="K117" i="16"/>
  <c r="K124" i="16" s="1"/>
  <c r="B117" i="16"/>
  <c r="B112" i="16"/>
  <c r="B104" i="16"/>
  <c r="B106" i="16" s="1"/>
  <c r="K103" i="16"/>
  <c r="J103" i="16"/>
  <c r="L102" i="16"/>
  <c r="L103" i="16" s="1"/>
  <c r="L100" i="16"/>
  <c r="K100" i="16"/>
  <c r="J100" i="16"/>
  <c r="L97" i="16"/>
  <c r="K97" i="16"/>
  <c r="K94" i="16"/>
  <c r="J94" i="16"/>
  <c r="L92" i="16"/>
  <c r="L94" i="16" s="1"/>
  <c r="L88" i="16"/>
  <c r="K88" i="16"/>
  <c r="J88" i="16"/>
  <c r="G81" i="16"/>
  <c r="G80" i="16" s="1"/>
  <c r="I80" i="16" s="1"/>
  <c r="K78" i="16"/>
  <c r="K81" i="16" s="1"/>
  <c r="H67" i="16"/>
  <c r="G64" i="16" s="1"/>
  <c r="G67" i="16" s="1"/>
  <c r="F64" i="16" s="1"/>
  <c r="F67" i="16" s="1"/>
  <c r="E64" i="16" s="1"/>
  <c r="E67" i="16" s="1"/>
  <c r="C64" i="16" s="1"/>
  <c r="C67" i="16" s="1"/>
  <c r="B64" i="16" s="1"/>
  <c r="B66" i="16"/>
  <c r="I66" i="16" s="1"/>
  <c r="B65" i="16"/>
  <c r="I65" i="16" s="1"/>
  <c r="H59" i="16"/>
  <c r="G56" i="16" s="1"/>
  <c r="G59" i="16" s="1"/>
  <c r="F56" i="16" s="1"/>
  <c r="F59" i="16" s="1"/>
  <c r="E56" i="16" s="1"/>
  <c r="E59" i="16" s="1"/>
  <c r="C56" i="16" s="1"/>
  <c r="C59" i="16" s="1"/>
  <c r="B56" i="16" s="1"/>
  <c r="B58" i="16"/>
  <c r="I58" i="16" s="1"/>
  <c r="B57" i="16"/>
  <c r="I57" i="16" s="1"/>
  <c r="H53" i="16"/>
  <c r="H52" i="16"/>
  <c r="G52" i="16"/>
  <c r="F51" i="16"/>
  <c r="F52" i="16" s="1"/>
  <c r="E51" i="16"/>
  <c r="E52" i="16" s="1"/>
  <c r="C51" i="16"/>
  <c r="C52" i="16" s="1"/>
  <c r="B51" i="16"/>
  <c r="B52" i="16" s="1"/>
  <c r="B48" i="16"/>
  <c r="H47" i="16"/>
  <c r="H48" i="16" s="1"/>
  <c r="G47" i="16"/>
  <c r="G48" i="16" s="1"/>
  <c r="F47" i="16"/>
  <c r="F48" i="16" s="1"/>
  <c r="E47" i="16"/>
  <c r="C47" i="16"/>
  <c r="C48" i="16" s="1"/>
  <c r="I46" i="16"/>
  <c r="H42" i="16"/>
  <c r="G42" i="16"/>
  <c r="F42" i="16"/>
  <c r="E42" i="16"/>
  <c r="C42" i="16"/>
  <c r="B41" i="16"/>
  <c r="I41" i="16" s="1"/>
  <c r="B40" i="16"/>
  <c r="I40" i="16" s="1"/>
  <c r="B37" i="16"/>
  <c r="I36" i="16"/>
  <c r="H35" i="16"/>
  <c r="H37" i="16" s="1"/>
  <c r="G35" i="16"/>
  <c r="F35" i="16"/>
  <c r="E35" i="16"/>
  <c r="C35" i="16"/>
  <c r="C37" i="16" s="1"/>
  <c r="G34" i="16"/>
  <c r="G37" i="16" s="1"/>
  <c r="F34" i="16"/>
  <c r="F37" i="16" s="1"/>
  <c r="E34" i="16"/>
  <c r="E37" i="16" s="1"/>
  <c r="H31" i="16"/>
  <c r="G31" i="16"/>
  <c r="F31" i="16"/>
  <c r="E31" i="16"/>
  <c r="C31" i="16"/>
  <c r="B31" i="16"/>
  <c r="I30" i="16"/>
  <c r="I29" i="16"/>
  <c r="H24" i="16"/>
  <c r="G24" i="16"/>
  <c r="F24" i="16"/>
  <c r="E24" i="16"/>
  <c r="C24" i="16"/>
  <c r="B24" i="16"/>
  <c r="I23" i="16"/>
  <c r="I22" i="16"/>
  <c r="I17" i="16"/>
  <c r="H16" i="16"/>
  <c r="H18" i="16" s="1"/>
  <c r="G16" i="16"/>
  <c r="G18" i="16" s="1"/>
  <c r="F16" i="16"/>
  <c r="F18" i="16" s="1"/>
  <c r="E16" i="16"/>
  <c r="E18" i="16" s="1"/>
  <c r="C16" i="16"/>
  <c r="C18" i="16" s="1"/>
  <c r="B16" i="16"/>
  <c r="B18" i="16" s="1"/>
  <c r="B6" i="16"/>
  <c r="B4" i="16" s="1"/>
  <c r="G79" i="16" l="1"/>
  <c r="I79" i="16" s="1"/>
  <c r="B118" i="16"/>
  <c r="B96" i="16" s="1"/>
  <c r="B97" i="16" s="1"/>
  <c r="G76" i="16"/>
  <c r="I76" i="16" s="1"/>
  <c r="B7" i="16"/>
  <c r="B9" i="16"/>
  <c r="L104" i="16"/>
  <c r="I47" i="16"/>
  <c r="G77" i="16"/>
  <c r="I77" i="16" s="1"/>
  <c r="J104" i="16"/>
  <c r="I35" i="16"/>
  <c r="G78" i="16"/>
  <c r="I78" i="16" s="1"/>
  <c r="K104" i="16"/>
  <c r="I52" i="16"/>
  <c r="B86" i="16"/>
  <c r="L106" i="16"/>
  <c r="B42" i="16"/>
  <c r="I81" i="16" l="1"/>
  <c r="L107" i="16"/>
  <c r="B87" i="16"/>
  <c r="B90" i="16" s="1"/>
  <c r="B99" i="16" s="1"/>
  <c r="R15" i="9" l="1"/>
  <c r="R20" i="9" s="1"/>
  <c r="S20" i="9"/>
  <c r="R17" i="13"/>
  <c r="S17" i="13"/>
  <c r="P17" i="13"/>
  <c r="P15" i="9"/>
  <c r="S12" i="10"/>
  <c r="S23" i="12"/>
  <c r="R22" i="12"/>
  <c r="E8" i="15" l="1"/>
  <c r="C8" i="15"/>
  <c r="R23" i="12" l="1"/>
  <c r="T8" i="10" l="1"/>
  <c r="R7" i="10"/>
  <c r="R12" i="10" s="1"/>
  <c r="P9" i="6" l="1"/>
  <c r="P23" i="12" l="1"/>
  <c r="P9" i="11"/>
  <c r="P12" i="10"/>
  <c r="P20" i="9"/>
  <c r="M79" i="16" l="1"/>
  <c r="M81" i="16"/>
  <c r="M80" i="16"/>
  <c r="M76" i="16"/>
  <c r="M78" i="16"/>
  <c r="H11" i="17" l="1"/>
  <c r="S83" i="8" l="1"/>
  <c r="P83" i="8"/>
  <c r="R83" i="8"/>
</calcChain>
</file>

<file path=xl/sharedStrings.xml><?xml version="1.0" encoding="utf-8"?>
<sst xmlns="http://schemas.openxmlformats.org/spreadsheetml/2006/main" count="8091" uniqueCount="1160">
  <si>
    <t>GLCode</t>
  </si>
  <si>
    <t>AccountNumber</t>
  </si>
  <si>
    <t>Justification</t>
  </si>
  <si>
    <t>Quantity</t>
  </si>
  <si>
    <t>TaskID</t>
  </si>
  <si>
    <t>Crossman, Paula</t>
  </si>
  <si>
    <t>110-PVMAINCA-802315_ACAD_SPP</t>
  </si>
  <si>
    <t>Library</t>
  </si>
  <si>
    <t>Adjunct Faculty Support at Black Mountain campus</t>
  </si>
  <si>
    <t>Operational - Personnel</t>
  </si>
  <si>
    <t>2.3 - Minimum Services Levels</t>
  </si>
  <si>
    <t>eResources Subscriptions OYO</t>
  </si>
  <si>
    <t>Operational - Non Personnel</t>
  </si>
  <si>
    <t>2.1 - Minimum Services Levels</t>
  </si>
  <si>
    <t>Library Assistant - Board Approved</t>
  </si>
  <si>
    <t>Purpose: The permanently fund a critical library assistant position _x000D_
Benefit:  Optimal levels of service provided at the Circulation Desk on a continuous basis throughout hours of operation._x000D_
Consequence:  Continued flexing of work schedule by Library Manager and staff to cover the library's regular hours of operation. Inability to extend hours of operation to better meet student needs.</t>
  </si>
  <si>
    <t>2.2 - Minimum Services Levels</t>
  </si>
  <si>
    <t>Re-carpet Library (offices, work spaces and study rooms)</t>
  </si>
  <si>
    <t>Capital Non-Technology</t>
  </si>
  <si>
    <t>3.1 - Needs for Optimal Service Levels</t>
  </si>
  <si>
    <t>Redesign Library Lighting System</t>
  </si>
  <si>
    <t>This budget request is an estimate for engineering design, structural redesign and installation.  The Buxton Library contends that long term cost savings will recoup this investment.</t>
  </si>
  <si>
    <t>4.1 Dream</t>
  </si>
  <si>
    <t>1.1 - Legal Required / Obligations</t>
  </si>
  <si>
    <t>Goff, Mary Lou</t>
  </si>
  <si>
    <t>110-PVMAINCA-802165_ACAD_SPP</t>
  </si>
  <si>
    <t>Assoc Dean Lrng Re</t>
  </si>
  <si>
    <t>Temporary staff for Computer Commons &amp; Help Desk</t>
  </si>
  <si>
    <t>Part-time Student Wages</t>
  </si>
  <si>
    <t>OYO Grade 9  Evening Client Support Analyst</t>
  </si>
  <si>
    <t>Replace obsolete computers in E148</t>
  </si>
  <si>
    <t>Capital Technology</t>
  </si>
  <si>
    <t>Quintero, Ivette</t>
  </si>
  <si>
    <t>110-PVMAINCA-801450_STDNT_SV</t>
  </si>
  <si>
    <t>Recruitment</t>
  </si>
  <si>
    <t>Official Fuction Funds for Special Recruitment and Outreach Events</t>
  </si>
  <si>
    <t>Purchase PVCC Promotional Items for Marketing and Recruitment strategies</t>
  </si>
  <si>
    <t>OYO wages</t>
  </si>
  <si>
    <t>Early, Mary</t>
  </si>
  <si>
    <t>110-PVMAINCA-802320_ACAD_SPP</t>
  </si>
  <si>
    <t>Learning Assistanc</t>
  </si>
  <si>
    <t>Increase student persistence and success with reading coaching</t>
  </si>
  <si>
    <t>During the academic year, we need to hire the adjunct faculty member in the Educational Development job because this person works with all subjects and needs to be able to provide the best strategies for students in their various courses. This position also trains the other reading coach in reading development strategies. This position works 10 hours a week for 30 weeks at $27.27/hour ($8,181/year) in the role of educational development. The other reading coach works 10 hours a week at $9.74/hour for 30 weeks ($2,847/year). The total wages for the two come to $11,028 for the year. Through the first years of the program, students using it have passed the classes they have come in for with an A, B, or C 81% of the time. The increased FTSE from student success and persistence exceeds the cost of the program.</t>
  </si>
  <si>
    <t>2.4 - Minimum Services Levels</t>
  </si>
  <si>
    <t>FWS student desk assistants</t>
  </si>
  <si>
    <t>Without desk help at the Union Hills LSC, the office coordinator has to try to serve as the LSC timekeeper and perform other administrative duties, including maintaining the LSC web site, while working at the desk, leading to mistakes in record-keeping, payroll, and schedules available to students. The Black Mountain LSC has no desk help without the FWS student. The benefit to students is that they have someone to provide them with resources and connections to tutors, giving them more time with tutors, who otherwise would have to try to support desk assistance while tutoring, an effort that tends to reduce the ability to refer students to appropriate resources and offices, track student usage, and staff tutors for maximum student usage.</t>
  </si>
  <si>
    <t>Wages to provide tutoring to PVCC students</t>
  </si>
  <si>
    <t>Tutors consist of part-time and student employees, with hourly wages ranging from $9.09 for those without degrees to $13.64 for adjunct faculty. Everyone eligible for ASRS works fewer than 20 hours a week. Studies have proven that tutoring with a training component, which the LSC mandates for tutors, is one of two out-of-class interventions that increase student success, or passing a course with an A, B, or C, and persistence to the next semester or completion of academic goals. Grade studies of students who use LSC tutoring show that students using tutoring earn more B's and C's and fail or withdraw far less often than their peers in the same classes who do not use tutoring. The difference of withdrawal rates, for example, is 24% for those not using tutoring and 9% for those who work with tutors.</t>
  </si>
  <si>
    <t>Black Mountain tutoring</t>
  </si>
  <si>
    <t>This budget request will pay during the fall and spring semesters for 12 hours a week of science tutoring, 6 hours a week of math, and 2 hours of writing at $13.64 an hour. An additional 6 hours a week of tutoring will come from the LSC learning associate. These wages also include 10 weeks of summer tutoring to include 2 hours a day of math twice a week and 2 hours a day of science and of writing tutoring 4 days a week. The benefit to students is the ability to pass courses more often and withdraw less often, persisting to the completion of their goals. Because we train tutors, we are among the programs demonstrated nationally and longitudinally to have a positive impact upon student success (passing classes) and persistence to the next semester or to the completion of the degree or certificate.</t>
  </si>
  <si>
    <t>Chandler, Norma</t>
  </si>
  <si>
    <t>110-PVMAINCA-801425_STDNT_SV</t>
  </si>
  <si>
    <t>Career/Job Placement</t>
  </si>
  <si>
    <t>OYO Career Advisor (Grade)</t>
  </si>
  <si>
    <t xml:space="preserve">Increasing the number of students and community member served and meeting the increased demand. During the last six months the number of walk-ins have increased by 20% and the number of appointments have increased by 33% compared to the same time frame in FY15. The number of students served through classroom presentations increased by 15%. F. There is also an increased demand for Career Services support for internships in STEAM related majors.  The increase for assistance with high schools such as Cactus Shadows, Foothills Academy and North Canyon High School is stretching staff thin.Also increasing visibility with high school bridge programs and high schools (this was funded by Carl Perkins- 20 hours)._x000D_
</t>
  </si>
  <si>
    <t>FWS Student Office Support</t>
  </si>
  <si>
    <t xml:space="preserve">Need two (2) students for office support (one in the morning and one in the afternoon)_x000D_
   *  Maintain job posting databases / fliers_x000D_
   *  Update office brochures and fliers_x000D_
   *  Answer phones, take messages, schedule appointments_x000D_
   *  Greet/meet and support students when Career Advisors have appointments, meetings, or presentations_x000D_
   *  Assist with job fair planning and event/meeting scheduling_x000D_
   *  Assist financial aid students to fax documents_x000D_
_x000D_
JUSTIFICATION_x000D_
Federal Work study students provide integral office support (see above) for Career Services.  _x000D_
_x000D_
CONSEQUENCES FOR NOT FUNDING _x000D_
Without federal work study office support, the current level of services (see above) will be unable to be maintained._x000D_
</t>
  </si>
  <si>
    <t>College Work Study (CWS)</t>
  </si>
  <si>
    <t>Mondragon, Loretta</t>
  </si>
  <si>
    <t>110-BLKMTNCA-802575_INSTSPPT</t>
  </si>
  <si>
    <t>General Institutional</t>
  </si>
  <si>
    <t>Black Mtn- Staffing PT Wages - (2) Placement Testing</t>
  </si>
  <si>
    <t>110-BLKMTNCA-802075_OP</t>
  </si>
  <si>
    <t>Public Safety-Colleges</t>
  </si>
  <si>
    <t>Black Mtn- Security Staffing PT Wages</t>
  </si>
  <si>
    <t>Black Mtn- Supply Budget - Orion Hall</t>
  </si>
  <si>
    <t>Currently funded as OYO temp funds. Re-requesting continued funding. FY18 Budget for Black Mtn &amp; Aquila Hall were requested separately ($22500 BlkMtn, $10,000 Aquila) This request combines the two approved FY18 supply budget requests into one for FY19._x000D_
_x000D_
General Operational funds for Black mtn ? Supplies/support for operational and instructional needs to maintain the campus site. In addition to supplies, funds are also used for marketing, special events, and out reach to the community (Welcome weeks, promotional items, campus/community events)._x000D_
_x000D_
All funds to support Black Mtn are in OYO status, this request would allow us to continue the day-to-day operation of the buildings and it?s services provided._x000D_
_x000D_
Consequence:_x000D_
Without funds the site would not be able to operate and would be dependent on funds from the various divisions/departments for day to day needs.</t>
  </si>
  <si>
    <t>Hundley, Christina</t>
  </si>
  <si>
    <t>110-PVMAINCA-801500_STDNT_SV</t>
  </si>
  <si>
    <t>Mens Athletics General</t>
  </si>
  <si>
    <t>Increase full time staff</t>
  </si>
  <si>
    <t xml:space="preserve">This request asks for additional full time staff in the athletics department. The additional staff will come in the form of an additional athletic specialists/sport head coaches.  This request has been made in many subsequent years.  Hiring of an additional athletics specialist was on tap in 2009, a candidate was chosen and HR was to execute the hire until the District hiring freeze forced the hire to halt.  Since then, the budget line that athletics once held for this position was swept.  Athletics has consistently been understaffed which results in our student athletes not receiving the level of services and support needed.  Hiring an athletics specialist would bring PVCC more in line with other MCCCD athletics departments and the number of full time coaches they have on staff.  If this request is denied - will result in simply sustaining current student athlete support with no way of bolstering academic success initiatives of student success programing. </t>
  </si>
  <si>
    <t>Snelling, John</t>
  </si>
  <si>
    <t>110-PVMAINCA-802095_INST_SPP</t>
  </si>
  <si>
    <t>Institutional Effectiveness</t>
  </si>
  <si>
    <t>OYO wages for Data Analyst - Job family</t>
  </si>
  <si>
    <t>Preston-Ortiz, Dina</t>
  </si>
  <si>
    <t>110-PVMAINCA-800235_INSTRCTO</t>
  </si>
  <si>
    <t>Computer Information Systems</t>
  </si>
  <si>
    <t>Replace obsolete computers in E140 (28) and corresponding open lab computer  (7)</t>
  </si>
  <si>
    <t>Replace obsolete computers in E140 (28) and corresponding open lab computer  (7).  If this request is not approved, students will not have access to reliable computer.  Alternative is to keep these computer for 1 more year and replace in 2018-2019.</t>
  </si>
  <si>
    <t>Capital Occupational Technology</t>
  </si>
  <si>
    <t xml:space="preserve">Replace obsolete computers in E142 (28) and corresponding open lab computer (9) (Purchase date 12/20/2013) [OCC].  </t>
  </si>
  <si>
    <t>Replace obsolete computers in E142 (28) and corresponding open lab computer (9) (Purchase date 12/20/2013) [OCC].   If this request is not approved, students will not have access to reliable computer.  Alternative is to keep these computer for 1 more year and replace in 2018-2019.</t>
  </si>
  <si>
    <t>Replace obsolete computers in E146 (20) (Purchase date 7/20/12) [OCC], SOLID STATE DRIVES ADDED IN FALL 2017.</t>
  </si>
  <si>
    <t xml:space="preserve"> Replace obsolete computers in E146 (20) (Purchase date 7/12) [OCC], SOLID STATE DRIVES ADDED IN FALL 2017. If this request is not approved, students will not have access to reliable computer.  Alternative is to keep these computer for 1 more year and replace in 2018-2019.</t>
  </si>
  <si>
    <t>3.2 - Needs for Optimal Service Levels</t>
  </si>
  <si>
    <t>Fehr, Karen</t>
  </si>
  <si>
    <t>250-PVMAINCA-802210_INSTRCTO</t>
  </si>
  <si>
    <t>Fitness Center</t>
  </si>
  <si>
    <t>Maintain Fitness Center Part-time Wages</t>
  </si>
  <si>
    <t>110-PVMAINCA-802210_INSTRCTO</t>
  </si>
  <si>
    <t>Fitness Center - Non Credit</t>
  </si>
  <si>
    <t>Fitness Center Capital Equipment - Elipticals</t>
  </si>
  <si>
    <t>110-PVMAINCA-800655_INSTRCTO</t>
  </si>
  <si>
    <t>Allied Health</t>
  </si>
  <si>
    <t>Maintain Allied Health Temp. Wages</t>
  </si>
  <si>
    <t>110-PVMAINCA-800405_INSTRCTO</t>
  </si>
  <si>
    <t>Dance</t>
  </si>
  <si>
    <t>Dance Work Study Student Request</t>
  </si>
  <si>
    <t>Temporary Advising Assistance</t>
  </si>
  <si>
    <t>Funds are being requested to continue to hire a temp. PT advisor to assist the Dance Program Director with student advisement.  Dance students need advisement to obtain a 2-year associates degree and to transfer to a 4-year degree in Dance.  It is difficult for PVCC's one Dance Faculty/Program Director to advise in addition to her teaching her instructional load and serve as the director for a Fall and Spring Dance concert, and provide community outreach Dance activities which are often funded in part through grants which she both writes and manages.  It is also difficult for our general advisors to provide the one-on-one advisement which assists with student retention and completion._x000D_
_x000D_
Consequences of not funding this request are that individualized advisement in dance will not occur.</t>
  </si>
  <si>
    <t>Supplies for Dance Program</t>
  </si>
  <si>
    <t>Funds are being requested or instructional supplies to maintain a high quality dance program.  The funds will be used to purchase 1) costumes, props, and lighting gels to aid in performance, 2) to purchase other needed supplies/equipment for dance concerts and visiting guest artists/choreographers, 3) to purchase safety equipment including marley tape and first aid kit supplies, and 4) to purchase percussion instruments to aid dance rehearsals and ethnic dance workshops.</t>
  </si>
  <si>
    <t>110-PVMAINCA-800540_INSTRCTO</t>
  </si>
  <si>
    <t>EMT</t>
  </si>
  <si>
    <t>Professional Services for EMT Program</t>
  </si>
  <si>
    <t>OYO FT (PSA 10) Position for EMT &amp; FSC</t>
  </si>
  <si>
    <t>PT EMT/Paramedic Skills Lab Instructors</t>
  </si>
  <si>
    <t>EMT/Paramedic Skills Lab Evaluators Continuing Request</t>
  </si>
  <si>
    <t>EMT PT PSLA support staff (equipment tech)</t>
  </si>
  <si>
    <t>Continued $20,000 of OYO funding for the EMT/Paramedic Program which has been awarded for at least the last 2 years.  The OYO funding increases the EMT Fund I budget by $20,000, that is the current allocation to support and sustain the growing EMT/Paramedic Program. The $20,000 is for a PT PSLA support staff (equipment tech).</t>
  </si>
  <si>
    <t>280-PVMAINCA-800540_INSTRCTO</t>
  </si>
  <si>
    <t>EMT Non-Credit</t>
  </si>
  <si>
    <t>Occupational Capital Request - EMT Advanced Military Casuality Simulation Kits</t>
  </si>
  <si>
    <t>Capital Occupational - Non-Technology</t>
  </si>
  <si>
    <t>Occupational Capital Equipment -ECG Code Simulator, 12 Lead L9851003</t>
  </si>
  <si>
    <t>Occupational Capital Request - EMT Airway Larry Airway Mgmt Trainer</t>
  </si>
  <si>
    <t>Occupational Capital Request - EMT Child Airway Mgmt Trainer</t>
  </si>
  <si>
    <t>Occupational Capital Equipment - Intraosseous Infusion Simulator</t>
  </si>
  <si>
    <t>Peterson, Nelly</t>
  </si>
  <si>
    <t>110-PVMAINCA-801120_INSTRCTO</t>
  </si>
  <si>
    <t>Nursing</t>
  </si>
  <si>
    <t>Accreditation renewal visit</t>
  </si>
  <si>
    <t>Pay accreditation fees, evaluators, materials, printing, food, hotel accommodation, etc.</t>
  </si>
  <si>
    <t>IV simulator, IV pumps</t>
  </si>
  <si>
    <t>5.0 Task</t>
  </si>
  <si>
    <t>110-PVMAINCA-800700_INSTRCTO</t>
  </si>
  <si>
    <t>Business</t>
  </si>
  <si>
    <t>EEC Social Media Administrative Assistant &amp; HTS Administrative Assistant</t>
  </si>
  <si>
    <t>EEC Social Media Administrative Assistant required to support EEC communication and provide personnel for EEC operations serving both students and community. HTS Administrative Assistant to help assist in growing HTS program.</t>
  </si>
  <si>
    <t xml:space="preserve">Supplied in support of EEC, STEAM Summer Camps, </t>
  </si>
  <si>
    <t>Mandated increases in organizational dues</t>
  </si>
  <si>
    <t>110-PVMAINCA-801805_STDNT_SV</t>
  </si>
  <si>
    <t>Mens Athletics Soccer</t>
  </si>
  <si>
    <t>Mandated increases in game officials fees</t>
  </si>
  <si>
    <t>110-PVMAINCA-801810_STDNT_SV</t>
  </si>
  <si>
    <t>Womens Athletics Soccer</t>
  </si>
  <si>
    <t xml:space="preserve">The athletic conference has increased officials fees by 3% in each of the last six years. These are mandated expenses per our participation in intercollegiate athletics. The consequence of not being able to pay these officials fees could lead to forfeiture of games, seasons, and participation in ACCAC/NJCAA athletics.  This request is being made as no additional funding has been provided by the college to offset the increased expense.  If this request is denied - will result in athletics having to use money from booster account to supplement the budget when booster account monies could otherwise be utilized to further support student athletes and programs.    </t>
  </si>
  <si>
    <t>110-PVMAINCA-801815_STDNT_SV</t>
  </si>
  <si>
    <t>Womens Athletics Softball</t>
  </si>
  <si>
    <t>Increase athletics scholarships for student athletes</t>
  </si>
  <si>
    <t>Rubin, James</t>
  </si>
  <si>
    <t>250-PVMAINCA-800315_INSTRCTO</t>
  </si>
  <si>
    <t>CPD102ab</t>
  </si>
  <si>
    <t>Testing License</t>
  </si>
  <si>
    <t>Required license to use and print tests.</t>
  </si>
  <si>
    <t>Tests</t>
  </si>
  <si>
    <t>Career assessment tests for CPD150, CPD102AB, and career counseling students and community members.</t>
  </si>
  <si>
    <t>110-PVMAINCA-801695_STDNT_SV</t>
  </si>
  <si>
    <t>Counseling &amp; Guidance</t>
  </si>
  <si>
    <t>Temp Wages - Administrative Secretary</t>
  </si>
  <si>
    <t>Extended contracts for support of student programs outside of class.</t>
  </si>
  <si>
    <t>Extended contracts for support of student programs such as EEC, Puma Connections, Healthcare Technology and STEAM.</t>
  </si>
  <si>
    <t>Supplies for support of EEC, Healthcare Technology and STEAM programs.</t>
  </si>
  <si>
    <t>Securing instructional supplies that support of EEC, Puma Connections, Healthcare Technology and STEAM programs.</t>
  </si>
  <si>
    <t>Lucas, Analia</t>
  </si>
  <si>
    <t>110-PVMAINCA-801365_STDNT_SV</t>
  </si>
  <si>
    <t>Advising Center</t>
  </si>
  <si>
    <t>OYO Coordinator of Student Services</t>
  </si>
  <si>
    <t>Espinoza, Lori</t>
  </si>
  <si>
    <t>110-PVMAINCA-801930_INST_SPP</t>
  </si>
  <si>
    <t>College Presidents</t>
  </si>
  <si>
    <t>PVCC 30th Anniversary Events</t>
  </si>
  <si>
    <t>Estimated expenses for PVCC 30th Anniversary Events $35,100 and expect to raise revenue of about $25,000.</t>
  </si>
  <si>
    <t>Diversity and Inclusion Programming/Activities for Faculty and Staff</t>
  </si>
  <si>
    <t>Miller, Carolyn</t>
  </si>
  <si>
    <t>110-PVMAINCA-802330_ACAD_SPP</t>
  </si>
  <si>
    <t>Instructional Design</t>
  </si>
  <si>
    <t>Partnership with HS and Professional Development</t>
  </si>
  <si>
    <t>The monies for these two sessions will be used to provide supplies and refreshments/lunch for HS teachers attending a learning session at PVC.</t>
  </si>
  <si>
    <t>Registration fee for 3 webinar packages for special populations</t>
  </si>
  <si>
    <t>This line item will allow the CTL to partner with other divisions/departments to offer specialized trainings, webinars, or speakers. The focus of these presentation will be based on special populations or positive social change programming. The CTL will split the cost with a participating division/department. If necessary, the CTL will pay for the webinar/presentation when a division/department lack the funding.</t>
  </si>
  <si>
    <t xml:space="preserve">Create a Diversity Course </t>
  </si>
  <si>
    <t>The CTL would like to provide 2 opportunities for two separate student focus groups. These two focus groups will help create and support the design of a Canvas course. This course will focus on students with diverse backgrounds who are willing to sharing teaching tips and strategies for faculty. Then, we will offer a professional development opportunity for faculty to a attend a live session and hear from students. The funding will go to provide pizza for students to participate in these events.</t>
  </si>
  <si>
    <t>Adjunct Faculty paid professional development</t>
  </si>
  <si>
    <t>Adjunct Faculty Personnel</t>
  </si>
  <si>
    <t>This is to maintain funding for the Adjunct Faculty personnel. Historically, this person oversaw the paperwork for adjunct faculty professional growth. I would like to expand the role to provide training sessions on weekends and evenings as well. I will train and mentor the person(s) for the purpose.</t>
  </si>
  <si>
    <t>Part-time Front Office Coordinator</t>
  </si>
  <si>
    <t>In order to continue providing the highest level of support and services we should have a part-time front office coordinator. Currently, we have a part-time OSO supporting 4-CTL MAT employees with unique and specialized skill sets. We have merged the CDL into the CTL, which will mean another unique and specialized area that may need additional support from our part-time temporary worker. It is not in the institution best interest for long-term support.</t>
  </si>
  <si>
    <t>Summer Fun Week</t>
  </si>
  <si>
    <t>In the past IT has paid for this event. However, the CTL will need to pay for the event. We would like to have the funds permanently transferred.</t>
  </si>
  <si>
    <t>Lace, Jeff</t>
  </si>
  <si>
    <t>110-PVMAINCA-800195_INSTRCTO</t>
  </si>
  <si>
    <t>Biology</t>
  </si>
  <si>
    <t>Student/Temporary Lab Assistant for Life Science</t>
  </si>
  <si>
    <t>The Student Lab Assistants, under the direction of the Lab Coordinator and/or Lab Techs, will support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Life Science courses include a laboratory component. To support the Life Science laboratory programs,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t>
  </si>
  <si>
    <t>Part-Time Day Temporary Administrative Secretary Coverage LS/G Buildings</t>
  </si>
  <si>
    <t>The Life Sciences building requires part-time day administrative secretarial support. The building houses numerous full-time and adjunct faculty and support personnel. Administrative staff support is critical for the functioning of the building and the offering of courses and labs. Full-time and adjunct faculty supported by this individual is required. The workload generated with the operation of this building requires a part-time day administrative secretary. This individual is also back up for the the Administrative staff in G-Building.  If this request is not funded, the efficient operation of programs, courses and laboratories in the Life Sciences building will suffer. Without a part-time day administrative secretary in the building, students will have significantly reduced resources to resolve problems associated with courses, labs, instructors and other issues.</t>
  </si>
  <si>
    <t>110-PVMAINCA-800210_INSTRCTO</t>
  </si>
  <si>
    <t>Chemistry</t>
  </si>
  <si>
    <t>Student/Temporary Lab Assistant for Physical Science</t>
  </si>
  <si>
    <t>Official Function funds for Commons/Help Desk Semester Start up/Training/Retreats</t>
  </si>
  <si>
    <t xml:space="preserve">Provides an opportunity for college employees to assist in the continuous improvement of the college as a more learning centered college whereby the constant and central focus is higher levels of student performance and achievement.  This is done through employee and organizational learning._x000D_
_x000D_
The agenda for the Commons &amp; IT employee training consists of sessions on student engagement strategies, customer service skills, diversity/inclusion, updates on new hardware, software and Common's processes.  The expense of $200 per event  is within the range for MCCCD training/retreat events._x000D_
</t>
  </si>
  <si>
    <t>Johnson, Kathaerine</t>
  </si>
  <si>
    <t>110-PVMAINCA-801540_STDNT_SV</t>
  </si>
  <si>
    <t>Financial Aid</t>
  </si>
  <si>
    <t xml:space="preserve">NASFAA Organizational Dues </t>
  </si>
  <si>
    <t xml:space="preserve">The Compliance Engine is one element of the NASFAA organizational membership.  As a member-only resource, the compliance engine helps the College determine the quality and integrity of our aid administration.  This online tool allows the college to centralize compliance and policies and procedures in one place, and provides step-by-step assistance through the creation of a centralized, accessible policies and procedures manual.  When changes at the federal level occur the online tool will help to automatically update the federal reg part of the online tool and flag the policy and procedure for the institution to review to help ensure we are up to date. </t>
  </si>
  <si>
    <t>Full time Recruiter</t>
  </si>
  <si>
    <t>In order to reach a larger service area and be able to engage prospective students throughout the enrollment funnel we need an Full-time Recruiter to assist with such work.  We also need dedicated staff to check prospective student data on SIS and then follow- up with a phone call.  Many students came to the Recruitment Office to be assisted further as they finalized their enrollment process. It has been hard to keep a Part-time or OYO recruiter due to other opportunities with benefits elsewhere.</t>
  </si>
  <si>
    <t>Supplies</t>
  </si>
  <si>
    <t>Need to purchase general office supplies to assist with daily work.</t>
  </si>
  <si>
    <t>Printing and Mailing services</t>
  </si>
  <si>
    <t>Marketing assists in producing marketing materials to promote PVCC and the many recruitment events hosted by the Recruitment Office.  A mailing company prints and mails to prospect students the advertisements promoting our events.  This  reduces the many hours of work staff would have to work to print labels, put on postcards sort and them mail.</t>
  </si>
  <si>
    <t>Lindseth, Lori</t>
  </si>
  <si>
    <t>110-PVMAINCA-801890_INST_SPP</t>
  </si>
  <si>
    <t>Human Resources</t>
  </si>
  <si>
    <t xml:space="preserve">Assure continued funding of OYO (PSA grade 8) Human Resources Assistant </t>
  </si>
  <si>
    <t xml:space="preserve">Part time wages to retain payroll analyst (Luanne Patterson) </t>
  </si>
  <si>
    <t xml:space="preserve">This position is critical to the campus to assure payroll deadlines are met, and payroll data is accurately processed.  This position is responsible for compiling payroll information and managing payroll preparation; balancing payroll accounts, resolving payroll discrepancies;  calculating changes to pay rates based on time off, overtime, etc.  Maintains and updates campus-wide payroll information by collecting, calculating, and entering data;  prepares reports by compiling summaries of earnings, taxes, deductions, leave, disability, and nontaxable wages.  Position has delegated authority to handle all payroll issues and questions for the department.  Without funding for this part time position, timeliness of payroll processing will be significantly compromised.  Time necessary to handle payroll issues will fall to other staff, which will have a domino effect that will negatively impact timeliness of all HR functions at PVCC. </t>
  </si>
  <si>
    <t>General supplies</t>
  </si>
  <si>
    <t>General supplies; office, materials, parts, etc.</t>
  </si>
  <si>
    <t>Retro-fitted furniture for mobile devices &amp; power hubs &amp; new laptop bar</t>
  </si>
  <si>
    <t>Enclose Library's SE Corner Presentation area</t>
  </si>
  <si>
    <t>4.2 Dream</t>
  </si>
  <si>
    <t>FATV Annual License Renewal</t>
  </si>
  <si>
    <t>Puma Pathway Project Fund</t>
  </si>
  <si>
    <t>Renewal of FATV Online Products</t>
  </si>
  <si>
    <t>Fitness Center Front Desk Staff</t>
  </si>
  <si>
    <t xml:space="preserve">Our Front Desk staffing is essential in order to safely operate our Fitness Center programming in the F110 classroom.  </t>
  </si>
  <si>
    <t>Administrative Support (Office Assistant) Paramedic</t>
  </si>
  <si>
    <t>Our nationally accredited paramedic program is in need of a fulltime staff exclusively dedicated to the paramedic program because our current fulltime staff (one) and part-time staff (one) is working at maximum capacity dealing with FSC courses and EMT courses.</t>
  </si>
  <si>
    <t>Black Mtn - Aquila Hall - Base Budget to purchase equipment, supplies, and consumables for Aquila Hall labs.</t>
  </si>
  <si>
    <t>Sunder, Paul</t>
  </si>
  <si>
    <t>320-PVMAINCA-802345A_INSTRCT</t>
  </si>
  <si>
    <t>Fire Academy</t>
  </si>
  <si>
    <t>Sustain FSC Skills Lab Instructors &amp; Temp. Lab Tech assistance - Temp wages OYO</t>
  </si>
  <si>
    <t>110-PVMAINCA-800680_INSTRCTO</t>
  </si>
  <si>
    <t>Fire Science</t>
  </si>
  <si>
    <t>Reoccurring Student Supplies</t>
  </si>
  <si>
    <t xml:space="preserve">This request is to fund the following supplies, which are reoccurring and required for student use each semester, in order to fulfill curriculum requirements for FSC102, FSC159 and FSC175.The wood package is purchased each semester and has been previously funded utilizing FSC course fees. _x000D_
_x000D_
120 sheets- 15/32 OSB (oriented strand board) per semester_x000D_
100- 2x4x96 wood studs per semester_x000D_
_x000D_
These supplies are required, in order to provide Live Fire, Ventilation and Firefighter Survival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
</t>
  </si>
  <si>
    <t>Reoccurring Expense for Student Supplies</t>
  </si>
  <si>
    <t>Hedlund, Ellen</t>
  </si>
  <si>
    <t>110-PVMAINCA-802125_INST_SPP</t>
  </si>
  <si>
    <t>Development</t>
  </si>
  <si>
    <t>Operating Budget for Development/Community Relations Office</t>
  </si>
  <si>
    <t>Temp Wages Special Events Coordinator</t>
  </si>
  <si>
    <t>Temp Wages A Building Receptionist/Development Support</t>
  </si>
  <si>
    <t>Annual postage including bulk</t>
  </si>
  <si>
    <t>Purchasing our annual bulk postage as well as periodic postage for mailings, invitations, newsletters, thank yous, etc. This is a critical component to the Development Office and the stewardship we provide to our donors and community partners.</t>
  </si>
  <si>
    <t>Annual CASE Conference Attendance</t>
  </si>
  <si>
    <t>Attendance at professional conferences is invaluable to the operations of the Development Office. Learning new fundraising strategies, developing better plans for alumni relations, exploring other institutions' cultivation and stewardship programs, and networking with colleagues across the country greatly enhances the operations of the Development Office at PVCC.</t>
  </si>
  <si>
    <t>Membership Dues for Various Chambers</t>
  </si>
  <si>
    <t>PVCC is a member of many Chambers which enhances our community relations. It is imperative for PVCC to remain active in these organizations, attend their events, be present at their regular meetings, network, and showcase PVCC programs and activities, etc. Without this budget allocation, it will be impossible to stay active with these groups.</t>
  </si>
  <si>
    <t>Compensation for music faculty performance(s)</t>
  </si>
  <si>
    <t>Request is for compensation for music faculty performances at special event(s) - Celebrate Paradise and other 30th Anniversary celebrations. If request is not funded, musical entertainment will not be provided. A permanent budget is requested since annual events of this type engage community members, alumni, businesses and donors.</t>
  </si>
  <si>
    <t>Printing for Various Events</t>
  </si>
  <si>
    <t>Printing is required for invitations, programs, and marketing materials for 30th anniversary celebrations and events, as well as any annual events like Celebrate Paradise. If funding is not approved, events and celebrations may not be possible.</t>
  </si>
  <si>
    <t>Compensation for non-faculty musicians</t>
  </si>
  <si>
    <t>The 30th anniversary celebrations at PVCC will require musicians and they must be compensated.</t>
  </si>
  <si>
    <t>Online Tutoring</t>
  </si>
  <si>
    <t>PVCC is accredited for distance education, and HLC requires a full complement of online services that correspond with in-person services. Online tutoring is a requirement for this accreditation. The current vendor charges $25 an hour for online tutoring, and PVCC currently uses approximately 800 hours of online tutoring a year for fall, spring, and summer classes. Without online tutoring, PVCC is not in compliance with its distance education accreditation requirements.</t>
  </si>
  <si>
    <t>110-PVMAINCA-801380_STDNT_SV</t>
  </si>
  <si>
    <t>Veterans Services Center</t>
  </si>
  <si>
    <t>Veterans Services Program Enhancement</t>
  </si>
  <si>
    <t xml:space="preserve">This budget request is to further enhance the Veterans Services Program at PVCC. In order to enhance our program, multiple phases must be conducted to further train internal stakeholders, increase military affiliated student enrollment, increase retention, and ultimately provide a path towards completion for our students. The current budget request is for operational support, which includes; general supplies, printing needs, event planning, and training. Training is an important aspect to the success of the program. The required training provides up-to-date information on federal regulations and ensuring that PVCC maintains compliance with the Veterans Affairs and the Arizona State Approving Agency. Consequences include a static PVCC Veterans Services program without student centered enhancements and possible compliance challenges. </t>
  </si>
  <si>
    <t>HLC Annual Conference 2019</t>
  </si>
  <si>
    <t xml:space="preserve">This request is to send a small team of 5 (Faculty and Staff) to the April 2019 HLC Annual Conference.  This meeting is will be of high value as the college will need to better understand the HLC Quality Initiative Project, its scope, and other fundamental concepts. The college will be required to submit a comprehensive initiative project during the Summer of 2019.  </t>
  </si>
  <si>
    <t>1.3 - Legal Required / Obligations</t>
  </si>
  <si>
    <t>Wellness and FitnessTechnician</t>
  </si>
  <si>
    <t>The front desk staff serves critical roles in the Fitness Center (answering phone calls, students inquiries, logging students in and out of the Fitness Center, cleaning equipment, supporting faculty during medical emergencies (making 911 calls), greeting members, filing all participation and consent forms, trouble shooting when students enrollment is not coming up in FitnessTrac.  The benefits of staffing the Fitness Center front desk with permanent funds is to reduce the pressure on having to generate revenue, thus putting more emphasis on our key mission of student wellness and health education.  There is uncertainty in whether we can continue to use the Fitness Center Fund 2 Course fees for personnel.  Without these fees, we will be significantly short on funds to staff the Fitness Center Front Desk.</t>
  </si>
  <si>
    <t>Support for Library Archives</t>
  </si>
  <si>
    <t xml:space="preserve">Purpose of request: Continue to digitize and add metadata to existing college archives collection. Coordinate with campus departments to receive and catalog materials according to newly established framework._x000D_
_x000D_
Benefit provided: Seamless access to college and community of our college's achievements and history. Understanding of college history and innovations allows us to reach out to community partners in support of our foundation._x000D_
_x000D_
Consequences: If not funded, it will be difficult to complete the digitization of our existing archives and to keep our collection up to date as new items are submitted to the archives._x000D_
_x000D_
_x000D_
Adjunct Library Faculty (10 hrs/week for 32 weeks @ $28/hr) $8960.00_x000D_
Library intern (10 hrs/week for 32 weeks @ $13/hr) $4160.00_x000D_
</t>
  </si>
  <si>
    <t>Hamm, Michael</t>
  </si>
  <si>
    <t>110-PVMAINCA-800995_INSTRCTO</t>
  </si>
  <si>
    <t>Mathematics</t>
  </si>
  <si>
    <t>Math Division Evening Secretary</t>
  </si>
  <si>
    <t>We will continue to provide an evening secretary to work 2 - 6pm Mon - Thurs to provide service for the late afternoon/evening adjuncts and type Faculty Classroom evaluations and Student Evaluation of Instruction for ALL probationary Residential faculty and the adjuncts who get evaluated.</t>
  </si>
  <si>
    <t>Additional Funds for Math 108 tutors</t>
  </si>
  <si>
    <t xml:space="preserve"> Continue to provide MAT 108 classes supplemental tutors beyond the one that is assigned to each section. The $25 class fee that MAT 108 students pay covers the one dedicated student tutor. However, if the class fills with 25 students we need 2 additional tutors, since there may be as many as 4-5 different courses represented. If the class has 12 - 18 students, we need one additional tutor. Improved success in MAT 108 will mean better retention in the students' primary math class, which will, in turn, increase the overall success rates in Developmental Math. $3500 will buy us 6 additional tutors (4 sections of 108) for Fall/Spring working 2 hrs/week for 28 weeks at $10/hr.</t>
  </si>
  <si>
    <t xml:space="preserve"> Continue to provide MAT 108 classes supplemental tutors beyond the one that is assigned to each section. The $25 class fee that MAT 108 students pay covers the one dedicated student tutor. However, if the class fills with 25 students we need 2 additional tutors, since there may be as many as 4-5 different courses represented. If the class has 12 - 18 students, we need one additional tutor. Improved success in MAT 108 will mean better retention in the students' primary math class, which will, in turn, increase the overall success rates in Developmental Math. $2200 will buy us 4 additional tutors (4 sections of 108) for Fall/Spring working 2 hrs/week for 28 weeks at $10/hr.</t>
  </si>
  <si>
    <t>Evening Secretary for Math Division</t>
  </si>
  <si>
    <t xml:space="preserve">The math division secretary works Mon - Thurs from 2pm - 6pm for 17 weeks in the Fall semester and 16 weeks during the spring semester. At $10 per hour, that comes to $5346. Occasionally, we need the evening secretary to come in early on days that the FT division secretary is out. </t>
  </si>
  <si>
    <t>Shadburne, Michaelle</t>
  </si>
  <si>
    <t>110-PVMAINCA-801920_INST_SPP</t>
  </si>
  <si>
    <t>Employee &amp; Organizational Learning</t>
  </si>
  <si>
    <t>Temp wages to support the Center for Employee &amp; Organizational Learning</t>
  </si>
  <si>
    <t xml:space="preserve">The Center for Employee &amp; Organizational Learning currently does not have any board approved administrative staff support.  The coordinator position has been filled by temp wages since 2005.  Each year the work load for the center has increased while the temp wages funded and number of hours employees can work had decreased.  In addition to college-wide employee and organizational learning programming, the center is now responsible to support college-wide programming in civic engagement, volunteerism, and sustainability along with support of major college events including the accreditation process and the 30th Anniversary initiative. </t>
  </si>
  <si>
    <t>CWS Support for Center Programming and Initiatives</t>
  </si>
  <si>
    <t>Part-time wages for student worker to support the three areas of focus for the Center for Employee and Organizational learning including employee development, civic engagement and sustainability.  Note CWS funding has been used to support this department since 2012 and in an integral support for this area as well as an excellent learning opportunity for students to develop administrative and organizational skills,</t>
  </si>
  <si>
    <t>Funding support needed for college-wide employee activities</t>
  </si>
  <si>
    <t>Permanent base dollars used to support the four college-wide employee meetings was removed from the base budget. This request is for oyo funding to support three college-wide meetings for FY17-18.</t>
  </si>
  <si>
    <t>110-PVMAINCA-802130_INST_SPP</t>
  </si>
  <si>
    <t>College/District Advertising</t>
  </si>
  <si>
    <t>Provide additional marketing &amp; advertising funds</t>
  </si>
  <si>
    <t>Provide additional $50,000 in marketing and advertising funds - needed to support all college and district SEM goals, and strategic planning priorities.  PVCC's advertising budget is third from the bottom of the 10 MCCCD institutions.  IMOR2 joint efforts are not going to be implemented anytime soon; in order to keep pace with our sister colleges and meet our SEM and strategic planning goals, the infusion of additional funds is necessary.  Our two major initiatives - Start Almost Anytime &amp; Returning Adult campaign - are showing positive results.  It will cost money to maintain and enhance those - additional tv spots (production and scheduling), mobile advertising, direct mail, etc.  All initiatives are part of a larger campaign - some may be measured (click, reach, frequency).</t>
  </si>
  <si>
    <t xml:space="preserve">Continuation of funding a part-time (25-hour per week) video specialist to populate the college website and social media platforms with video content that highlights student success, and aids in enrollment and retention initiatives. The video specialist will be responsible for scripting, shooting, editing andposting videos, under supervision of the department director. </t>
  </si>
  <si>
    <t>Continue funding part-time graphic design specialist, MAT 13 equivalent, in the event OYO position not approved.  Necessary for bare minimal service; does not come close to meeting college needs.</t>
  </si>
  <si>
    <t>LUMENS DC193 HIDEF LADIBUG DOC CAM-20X ZM 30FPS</t>
  </si>
  <si>
    <t xml:space="preserve">This will replace our old overhead projectors that are difficult for students to read. We use this type of technology in our business math, stats and accounting courses. </t>
  </si>
  <si>
    <t>Pay for math camp instruction</t>
  </si>
  <si>
    <t>2 camps x 24 hrs/camp x $27 per hour = $1296</t>
  </si>
  <si>
    <t>Fresques, Audrey</t>
  </si>
  <si>
    <t>110-PVMAINCA-801565_INSTRCTO</t>
  </si>
  <si>
    <t>Student Development</t>
  </si>
  <si>
    <t xml:space="preserve">Dual Enrollment Part Time Coordinator </t>
  </si>
  <si>
    <t xml:space="preserve">The Early College Programs Office is requesting budget support to create a part time Dual Enrollment Coordinator position to alleviate workload from the Puma College Connection Coordinator.  This will allow for a greater program focus, especially now that we have added an additional Dual Enrollment school site and anticipate an increase in student enrollment.  _x000D_
_x000D_
The budget amount of $27,000 is being requested to support a 24 hour a week employee at $15.00 an hour plus any related benefits required as part of their compensation. </t>
  </si>
  <si>
    <t>Hoop of Learning Coordinator Salary Supplement</t>
  </si>
  <si>
    <t xml:space="preserve">The Hoop of Learning fund only supports the salary for a coordinator up to $20,000 per academic year.  The additional funds are required to allow a continuation of service of 24 hours a week for the entire academic year. </t>
  </si>
  <si>
    <t>Dual Enrollment/Puma College Connection Coordinator Salary</t>
  </si>
  <si>
    <t>Powell, Doss</t>
  </si>
  <si>
    <t>110-PVMAINCA-800440_INSTRCTO</t>
  </si>
  <si>
    <t>Early Childhood Edu</t>
  </si>
  <si>
    <t xml:space="preserve">Early Childhood Education Coordinator </t>
  </si>
  <si>
    <t>ECH Program's National Association for the Education of Young Children (NAEYC) Self Study &amp; Reaccreditation</t>
  </si>
  <si>
    <t>Self Study for reaccreditation and ensures the program's National Association for the Education of Young Children (NAEYC) compliance. NAEYC Higher Education Accreditation ensures that the AAS in ECH course content is aligned with the NAEYC Professional Preparation Standards.</t>
  </si>
  <si>
    <t>110-PVMAINCA-800445_INSTRCTO</t>
  </si>
  <si>
    <t>Education</t>
  </si>
  <si>
    <t>Teacher Development Center (TDC) Coordinator position</t>
  </si>
  <si>
    <t>Scinto, Christopher</t>
  </si>
  <si>
    <t>110-PVMAINCA-800160_INSTRCTO</t>
  </si>
  <si>
    <t>Art</t>
  </si>
  <si>
    <t>Part-time Wages for Art Studio Lab Assistants</t>
  </si>
  <si>
    <t>These funds will pay for part-time employees to assist with the art program, including studio maintenance, art show installation assistance, art program outreach assistance. One lab assistant will work in the M-West Art Studio and the other lab assistant will work in D-building Ceramics Studio.</t>
  </si>
  <si>
    <t>Creation of Digital Computer Studio for program expansion</t>
  </si>
  <si>
    <t>Share coverings outside M-Art studio</t>
  </si>
  <si>
    <t>The art department is requesting Shade Screens to cover the patio on the north side of the M Art Studio. The screens can be similar to those found on the patio outside of the honors office. The $20,000 is a verbal estimate from PVCC facilities. Justification: Shade screens will create an inviting community space for students to meet, work on projects and help build a stronger community amongst the students. Consequences of not funding: Students will continue to work inside and not have an outdoor space to work or to build community.</t>
  </si>
  <si>
    <t>110-PVMAINCA-801010_INSTRCTO</t>
  </si>
  <si>
    <t>Music</t>
  </si>
  <si>
    <t>Part-time Wages for Music Accompanists</t>
  </si>
  <si>
    <t>Funds will be used to pay accompanists for music classes and performances</t>
  </si>
  <si>
    <t>Portable Modular Synthesizer</t>
  </si>
  <si>
    <t>Field Recorder and accessories</t>
  </si>
  <si>
    <t>Hear Technologies monitor mixing system and accessories</t>
  </si>
  <si>
    <t>New electric guitar</t>
  </si>
  <si>
    <t>High quality, American Made Fender Stratocaster Guitar for the commercial music program. This guitar would be used in several classes in the AAS degree in audio production including MUC 195, MUC 196, MUC 197, MUC 198  and MUC 295.</t>
  </si>
  <si>
    <t>110-PVMAINCA-801715_INSTRCTO</t>
  </si>
  <si>
    <t>Performing Arts</t>
  </si>
  <si>
    <t>Replace/Upgrade Wireless Microphones</t>
  </si>
  <si>
    <t>Acoustical Treatment in the CPA</t>
  </si>
  <si>
    <t>110-PVMAINCA-801455_INSTRCTO</t>
  </si>
  <si>
    <t>Theatre</t>
  </si>
  <si>
    <t>Wages to Produce Theater Productions</t>
  </si>
  <si>
    <t>These funds will pay for personnel such as the director, costumer, sound designer, lighting designer, etc for four theatrical productions during the 2017-2018 season.</t>
  </si>
  <si>
    <t>Funding for Summer Camp</t>
  </si>
  <si>
    <t>New digital cameras for TV/Film Acting Class and accessories</t>
  </si>
  <si>
    <t>Community Outreach Funds</t>
  </si>
  <si>
    <t>Funds to continue community outreach events, concerts, workshops and presentations. Currently these are funded via a puma pathway proposal.</t>
  </si>
  <si>
    <t>Music Summer Camps</t>
  </si>
  <si>
    <t>Scholarship Funds for Continuning Fine Arts Students</t>
  </si>
  <si>
    <t>These scholarship funds are for degree seeking fine arts majors. Currently these funds are in the form of a Puma Pathway proposal. These funds cover the costs of students to enroll in one additional class per semester that is in their respective degree program.</t>
  </si>
  <si>
    <t>3.3 - Needs for Optimal Service Levels</t>
  </si>
  <si>
    <t>Funding for Science Summer Camps</t>
  </si>
  <si>
    <t>Bonus time funding</t>
  </si>
  <si>
    <t xml:space="preserve">The Early College Programs office hosts monthly Bonus Time activities for students in each of the Early College Programs.  Bonus Time activities help provide students with additional services, opportunities for rapport development, connectivity to campus, and academic retention strategies.  These activities are outside of the regular high school day and require additional time spent on the college campus as a result students do not have funding or an opportunity to eat. The ECP department is requesting funding to support these activities by purchasing supplies, snacks and/or food.  We feel the addition of this funding would encourage more students to participate and engage with the services provided. </t>
  </si>
  <si>
    <t>Upgrades to CPA outdoor stage</t>
  </si>
  <si>
    <t xml:space="preserve">Festival of Tales </t>
  </si>
  <si>
    <t>3.4 - Needs for Optimal Service Levels</t>
  </si>
  <si>
    <t>AAEC Full Time Academic Planner</t>
  </si>
  <si>
    <t>Meek, Scott</t>
  </si>
  <si>
    <t>110-PVMAINCA-802075_OP/MNTPL</t>
  </si>
  <si>
    <t>New 12-Passenger Vehicle</t>
  </si>
  <si>
    <t xml:space="preserve">We would like to obtain one new 12 passenger vehicle for college employees and students to attend college related functions that replaced 15 years old vehicle.  Also, currently college restricts on local travel reimbursement to college employees so the number of the requests using college vehicles is increased. Without this request approved, we do not have enough vehicles to provide all requests to college employees. </t>
  </si>
  <si>
    <t>Security Staff Part time wages</t>
  </si>
  <si>
    <t>Two Federal College Work Study positions</t>
  </si>
  <si>
    <t xml:space="preserve">Students and employees are more likely to remain on campus if they feel safe, thus affecting student and employee retention. Without additional funds will result in the current level of full time staff and the hours not covered with full time staff to remain at current levels. </t>
  </si>
  <si>
    <t>Additional Library Scanner for Archives</t>
  </si>
  <si>
    <t xml:space="preserve">Puma College Connection Permanent Position </t>
  </si>
  <si>
    <t>The Early College Programs office is requesting that the Puma College Connection Coordinator position move to a permanently funded position.  This position is listed as a Student Service Specialist Sr. at a grade of 111 according to the new compensation structure within MCCCD.  The starting pay for this grade is $37,175 plus benefits.   This position has been in OYO funding status since its creation seven years ago and is essential to being able to operate the Puma College Connection Program.</t>
  </si>
  <si>
    <t>Laptop requests for academic planners</t>
  </si>
  <si>
    <t>Replace Wide-Format 44-inch Poster Printer</t>
  </si>
  <si>
    <t>Dual Enrollment Coordinator/Academic Planner</t>
  </si>
  <si>
    <t xml:space="preserve">The Early College Programs Office is requesting funding to hire a Dual Enrollment Coordinator/Academic Planner, which would allow us to consolidate all Dual Enrollment responsibilities into one position.  Coordinators within the Early College Programs Department were classified as Student Service Specialist Seniors according to the new MCCCD class and comp reorganization at a grade of 111, with a starting salary of $37,175 plus benefits. </t>
  </si>
  <si>
    <t>Purchase two large TV Monitors for Commons Open Lab</t>
  </si>
  <si>
    <t>110-PVMAINCA-802440_INSTRCTO</t>
  </si>
  <si>
    <t>Social Science &amp; History</t>
  </si>
  <si>
    <t>Lab Equipment for Forensic Science DNA PCR Labs &amp; Toxicology Labs</t>
  </si>
  <si>
    <t>Dominguez, Tereza</t>
  </si>
  <si>
    <t>110-PVMAINCA-800995_ACAD_SPP</t>
  </si>
  <si>
    <t>Math Division</t>
  </si>
  <si>
    <t>Wages for PT Tutors</t>
  </si>
  <si>
    <t>MC needs $60,000 to continue to provide quality tutoring to PVCC students in the Q building.</t>
  </si>
  <si>
    <t>Permanent Full Time Office Assistant for Math Center Testing</t>
  </si>
  <si>
    <t>DiGianfilippo, Denise</t>
  </si>
  <si>
    <t>110-PVMAINCA-802255_ACAD_SPP</t>
  </si>
  <si>
    <t>V P Of Academic Affairs</t>
  </si>
  <si>
    <t>Occupational Program Emergency Equipment Needs</t>
  </si>
  <si>
    <t>Occupational Program - Emergency Equipment Needs EMT / Fire Science / AJS</t>
  </si>
  <si>
    <t>Occupational Program - Emergency Equipment Needs Lab Science</t>
  </si>
  <si>
    <t>Academic Assessment</t>
  </si>
  <si>
    <t>AAT &amp; Critical Thinking Academy Co-Chairs. Fall &amp; Spring.</t>
  </si>
  <si>
    <t>Academic Assessment &amp; Program Review</t>
  </si>
  <si>
    <t>AAT &amp; Critical Thinking Co-Chairs. Summer. And Adjunct Faculty Stipend for Program Review.</t>
  </si>
  <si>
    <t>HLC Fee to Approve New Programs</t>
  </si>
  <si>
    <t>Faculty Outreach &amp; Project Support</t>
  </si>
  <si>
    <t>Faculty Stipend for New Online &amp; Hybrid Course Development</t>
  </si>
  <si>
    <t>Increase Nursing Secretary to 1.0 FTE</t>
  </si>
  <si>
    <t>Increase Nursing Secretary position to 1.0 FTE. 0.75 to 1.0 to support new IPH program.</t>
  </si>
  <si>
    <t>Support IPH Program Implementation</t>
  </si>
  <si>
    <t>Support IPH Program Implementation with Prop 301 funding (Additional funding from District Prop 301).</t>
  </si>
  <si>
    <t>Pathways (Membership Fee) HLC Steering Committee</t>
  </si>
  <si>
    <t>Extended Contracts for HLC Steering Team / Pathways membership fee</t>
  </si>
  <si>
    <t>New FT faculty hire</t>
  </si>
  <si>
    <t>250-PVMAINCA-801120A_INSTRCT</t>
  </si>
  <si>
    <t>Nursing Course Fee</t>
  </si>
  <si>
    <t>Lab coordinator</t>
  </si>
  <si>
    <t>my Clincial Exchange fees</t>
  </si>
  <si>
    <t>Community outreach (Teen Maze)</t>
  </si>
  <si>
    <t>Purchase supplies and print informational materials for distribution during the activity</t>
  </si>
  <si>
    <t>HESI Exit Exams &amp; NCLEX RN review class</t>
  </si>
  <si>
    <t>Warranty, Maintenance &amp; repair</t>
  </si>
  <si>
    <t>Lab supplies</t>
  </si>
  <si>
    <t>Analytic Tool - Software Maintenance Renewal</t>
  </si>
  <si>
    <t>Currently, the IE Office uses several key software to aid in our data extraction, transformation, and loading for data analysis and visualization.  In effort to maintain and keep the software up to date and to achieve the highest performance an annual maintenance for each software are due.  This request is to fund the annual maintenance of Tableau and Veera.  These tools have proven invaluable for the research office and provide to the college much benefit in terms of much more richer analytics and modern query availability for the IE Staff.  The annual cost for Tableau is $2,000 (2 license agreements) and annual cost for Veera is $2,000 (2 license agreements).</t>
  </si>
  <si>
    <t>Funding Type</t>
  </si>
  <si>
    <t>Benefit: Enhance point of need service at the Black Mountain campus through the practice of regularly scheduled reference and instruction opportunities on site and through outreach to the Cave Creek Unified School District. _x000D_
Consequences:  Limitations to collaborative endeavors and initiatives at the Black Mountain campus. (8 hr/week @ $48/hr, 28 weeks: Fall 2018 and Spring 2019)_x000D_</t>
  </si>
  <si>
    <t>Manager</t>
  </si>
  <si>
    <t>Requested Amount</t>
  </si>
  <si>
    <t>Budget Request Title</t>
  </si>
  <si>
    <t>Budget Priority</t>
  </si>
  <si>
    <t>Colege Strategic Priorities</t>
  </si>
  <si>
    <t>Purpose: Replacing the carpet is tied to Goal 1.1 of our college's strategic goals: namely to ensure quality access to educational programs, learning environments, and support services to increase student success, retention, and completion. _x000D_
Benefit: If our goal is to keep students on campus to develop community and enhance supportive relationships, they will need spaces that are conducive to group work and independent study. Our library space is one of the few joint-use areas on campus that has not been renovated or updated since it was built. It is a space that is definitely showing its age. _x000D_
Consequence: When we neglect the appearance of this space, we send the message that the library is not keeping pace with innovations on campus.</t>
  </si>
  <si>
    <t>Cadaver lab provides an opportunity for Paramedic students to experience human anatomy with a live model and perform advanced level invasive skills._x000D_
Failure to provide funding for this service jeopardizes human anatomy training and Paramedic students do not receive credit for advanced invasive skills required for state and national certification.</t>
  </si>
  <si>
    <t>Request Was Approved Last Year?</t>
  </si>
  <si>
    <t>Expected Permanent Fund</t>
  </si>
  <si>
    <t>Yes</t>
  </si>
  <si>
    <t>No</t>
  </si>
  <si>
    <t>Department/ Office</t>
  </si>
  <si>
    <t>Cost Per _Item</t>
  </si>
  <si>
    <t>Division</t>
  </si>
  <si>
    <t>AA</t>
  </si>
  <si>
    <t>AS</t>
  </si>
  <si>
    <t>IT</t>
  </si>
  <si>
    <t>SA</t>
  </si>
  <si>
    <t>PRE</t>
  </si>
  <si>
    <t>Cristiano, Marilyn</t>
  </si>
  <si>
    <t>110-PVMAINCA-800300_INSTRCTO</t>
  </si>
  <si>
    <t>Speech &amp; Drama</t>
  </si>
  <si>
    <t>Equipments for Classrooms M202 &amp; M204 and a Communication Classroom</t>
  </si>
  <si>
    <t>_x000D_57700 _x000D_ Assoc Dean Lrng Re _x000D_
_x000D_Replace 31 Obsolete Computers in E148_x000D_
JUSTIFICATION: The 30 HP 7320 &amp; 1 HP 8300 computers in E148 purchased in May 2012 meet the criteria for obsolescence replacement._x000D_
If this request is not approved, students will not have access to reliable computers in the open lab. _x000D_
_x000D_$49,600.00 _x000D_</t>
  </si>
  <si>
    <t>This is a critical position needed to provide full-time evening coverage for the Commons and the Help Desk._x000D_
_x000D_Consequence of not funding this position - We would need to reduce the service hours for the Commons &amp; the Help Desk.</t>
  </si>
  <si>
    <t xml:space="preserve">Temporary funding for Black mtn staffing, Testing Technician.?- Position is currently funded as OYO temp funds for Placement Testing and FY18 was funded for PT funds for receptionsit . Re-requesting continued funding. _x000D_
Staffing for Placement Testing and DRS proctored testing has increased over the years. Currently morning DRS &amp; Instructional testing is being proctored by Advisors, or staff who is available at that time. Funding is needed to staff Mon - Thursday testing for Placement, DRS and Instructional testing. _x000D_
*Currently OYO Temp funds were requested and approved in FY18 for a temp Receptionist. As of Spring 18 we have used these funds to support the Testing needs.  _x000D_
_x000D_Staffing for Placement Testing is necessary to maintain the current Assessment services offered.  _x000D_
_x000D_Consequence:_x000D_ Black Mtn is currently not compliant with proctored testing for DRS and Instructional tests. </t>
  </si>
  <si>
    <t xml:space="preserve">Temporary funding for Black Mtn Security Aide. (Was funded FY17 - $15,000, increased to 16,000 to cover the full year))_x000D_
Staffing for the site is necessary to maintain the site and its services. Currently FT Security covers morning hours, this position covers 4:00-10pm Mon - Thursday. _x000D_
_x000D_Consequence:_x000D_ Without funding patrolling and security issues such as parking, accidents, medical, and locking up of the buildings would need to be handled by the Advisor or Site Coordinator. This position also ensured lock up of FCF community center since the college and FCF are physically in the same building. </t>
  </si>
  <si>
    <t>To maintain the Fitness Center part-time temp. wages for 2017-2018 that were in the 2016-2017 budget.  The part-time temp. wages provide for support staff needed by the Fitness Center to maintain current operations/courses._x000D_
_x000D_Consequences of not funding this request is that there will be less support for Fitness Center students, employees and community members.  This funding is used for Fitness Center Tech. that is responsible for maintaining accurate tracking and records (i.e. student program adherence, student communication through Canvas, communication with students that enroll throughout the semester, assigning new students to faculty, etc...)._x000D_</t>
  </si>
  <si>
    <t>The Fitness Center provides the usage of fitness equipment to approximately 2,000 students ranging from 14 through 93 years of age, each week of the year. Instructor's instruct students on how to use the equipment and explain to them the benefits of exercise for their health and wellness. The constant use of the Ellipticals has caused a lot of wear and tear on them and they need to be replaced. Increase repair bills on the present Ellipticals have do not make it cost effective to continue the repairs._x000D_
The constant usage of the fitness equipment by this many people makes it necessary to replace the equipment in a timely manner to prevent injury to members and/or liabilities to the College. I equipment is not updated, it becomes costly in repair bills._x000D_</t>
  </si>
  <si>
    <t>Temporary wages are used in the allied health program/courses to assist with advisement, marketing, and program assessment (i.e. tracking of data for accreditation/certification and program completion) and guest speakers._x000D_
The allied health programs this request supports include the Dietetic Technology Consortium Program, EXS Strength and Personal Training degree and certificates, the Teaching Healing and Meditation courses/program, transfer courses to 4 year colleges/universities, and the new sustainability courses, _x000D_
If not funded, specific program advisement, marketing and program assessment efforts, and guest lecturers will be limited.  The past two years we supplemented allied health marketing funds with te Hold Harmless Funds.  These will not be available next year._x000D_
The amount requested has not changed and has been approved for the past 10+ years which is why the yes was marked above to make these funds part of the permanent base budget.</t>
  </si>
  <si>
    <t xml:space="preserve">A college work study student can assist with secretarial functions needed to support the Dance Program.  These functions include assisting with marketing, mailings, student tracking, special projects, etc._x000D_
Consequences of not funding this request include less secretarial support for the Dance Program.  </t>
  </si>
  <si>
    <t>The EMT and Paramedic programs require student-instructor ratios established by the Arizona Department of Health Sciences, American Heart Association, National Registry of EMTs, and CAAHEP (national Paramedic program accreditation).  _x000D_
The consequences of not funding this request may pose the risk that EMT/Paramedic programs will not be able to comply with the state and national instructional standards cited above, and the programs would not be able to provide highly-trained and educated EMS providers to fill immediate EMT and Paramedic positions in the community and state.</t>
  </si>
  <si>
    <t>Advanced Military Casualty Simulation Kit, A0142, from Boundtree Medical, 2 @ $645 each, total $1290.00_x000D_
Consequence of not funding is that the equipment will not be available to support educational delivery in the EMT/Paramedicine programs.</t>
  </si>
  <si>
    <t>ECG Code Simulators, 12 Lead L9851003 from Boundtree Medical, 6 @ $850 each for a total of $5100.00
_x000D_Consequences of not funding are that equipment will not be available as needed to support educational delivery in the EMT/Paramedicine Programs.</t>
  </si>
  <si>
    <t>Airway Larry Airway Management Trainer, LF03699UG, Nasco Lifeform, 6 @ $875, Total $5250._x000D_
_x000D_Consequences of not funding would be failure to provide adequate resources for skills training for EMT/Paramedicine.</t>
  </si>
  <si>
    <t>Child Airway Management Trainer with Advanced Airway Management, LF03663UG, NASCO Lifeforms, 3 @ $985, Total - $2955._x000D_
_x000D_Consequences of not funding would be failure to provide adequate resources for skills training for EMT/Paramedicine._x000D_</t>
  </si>
  <si>
    <t>Intraosseous Infusion Simulator, LF01108UG, Nasco Lifeforms,  2 @ $650, Total - $1300._x000D_
Consequences of not funding would be failure to provide adequate resources for skills training for EMT/Paramedicine.</t>
  </si>
  <si>
    <t xml:space="preserve">Region I and  NJCAA has mandated dues increases to the cumulative amounts below:_x000D_
Region 1 - $900 (men's and women's tennis, baseball)_x000D_
NJCAA - $200 (men's and women's cross country, women's golf)_x000D_
No previous funds have been allocated to offset these cost increases. Dues are mandatory for continued membership in these organizations and subsequent participation in intercollegiate athletics.  Budget request not approved in 2017-2018.  If this request is denied - will result in athletics having to use money from booster account to supplement the budget when booster account monies could otherwise be utilized to further support student athletes and programs. </t>
  </si>
  <si>
    <t xml:space="preserve">The athletic conference has increased officials fees by 3% in each of the last six years. These are mandated expenses per our participation in intercollegiate athletics. The consequence of not being able to pay these officials fees could lead to forfeiture of games, seasons, and participation in ACCAC/NJCAA athletics.  This request is being made as no additional funding has been provided by the college to offset the increased expense.  If this request is denied - will result in athletics having to use money from booster account to supplement the budget when booster account monies could otherwise be utilized to further support student athletes and programs. </t>
  </si>
  <si>
    <t xml:space="preserve">The athletic conference has increased officials fees by 3% in each of the last six years. These are mandated expenses per our participation in intercollegiate athletics. The consequence of not being able to pay these officials fees could lead to forfeiture of games, seasons, and participation in ACCAC/NJCAA athletics.  This request is being made as no additional funding has been provided by the college to offset the increased expense.  If this request is denied - will result in athletics having to use money from booster account to supplement the budget when booster account monies could otherwise be utilized to further support student athletes and programs.  </t>
  </si>
  <si>
    <t xml:space="preserve">Currently, Athletics is able to fund 268 talent waivers at $325 each with operational dollars. Athletics would like this talent waiver amount to be increased to $500 each so as to offer student athletes a better chance of supplementing their tuition costs. Also, this would be an equitable increase to scholarship offerings based on other programming on campus._x000D_
_x000D_Athletics consistently supplements its scholarship offerings by fundraising an average of $40,000 per year (last 3 yrs).  These dollars are specifically earmarked for student athlete scholarships.  This budget allocation would increase operational scholarship dollars from the current $87,100 to $134,000.  _x000D_
_x000D_The recruiting landscape in AZ has changed and with it recruit/family expectations have as well.  Not being able to offer recruits substantial scholarship assistance (at least half) is a detriment to recruiting efforts.  As the pool of viable student-athletes shrinks (based on national averages) the expectation of financial support grows.  In addition, having only three of 10 head coaches full time, the demands of fundraising are far greater than the current personnel structure can support.  </t>
  </si>
  <si>
    <t xml:space="preserve">The Counseling and Personal Development Division provides a comprehensive counseling instruction and service program to assist students, staff, and community members to attain their academic, career, and personal goals. _x000D_
_x000D_JUSTIFICATION_x000D_:  1) A receptionist position for the Counseling Division has been requested for the past 13 years without being funded. The division had an OYO position for 6 years until 7 years ago when that position was eliminated. For the past 7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needs._x000D_ 2) Significant increases in division staffing, growth and comprehensiveness of division curriculum and services, and student utilization of division programs and services has occurred.  Accordingly, demands on the time and role and function of this position have increased._x000D_ 3) With the new student Welcome Center, especially designed for new students, staffing has become even more significant. The need for an administrative assistant is critical to meet student's needs._x000D_
CONSEQUENCES FOR NOT FUNDING_x000D_: 1. Less likelihood for Counseling to meet student?s needs appropriately, timely, and adequately._x000D_ 2. Decline in Counseling organizational efficiency and effectivene. 3) Potential reduction in student access to counseling programs and services._x000D_ 4) Less success with iStartSmart as those students are heavy users of Counseling_x000D_
</t>
  </si>
  <si>
    <t xml:space="preserve">In previous years, PVCC has paid adjunct faculty to attend and participate in EDGE and Ready, Set, Go, which are two programs that focus on pedagogy and philosophy of a learning centered college.  _x000D_
_x000D_READY, SET, GO-- 4(sessions) per year. Each sessions 40 adjunct faculty for a total of 160 adjunct faculty. This is a 3-hour session at 27.50 per hour, which totals $13,200.00 </t>
  </si>
  <si>
    <t>The Student Lab Assistants, under the direction of the Lab Coordinator and/or Lab Techs, will support Chemistry, Geology, Astronomy, Engineering and Physics laboratory activities. These individuals will be responsible for assisting in the preparation of precise chemical solutions, assisting with the setup of laboratory equipment for experiments, disposal of chemical waste, and maintaining the student laboratory environment._x000D_
All Physical Science courses include a laboratory component. To support the Physical Science laboratory program,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compromised._x000D_</t>
  </si>
  <si>
    <t>The HR Office requires consistent, knowledgeable front desk staff to ensure exceptional customer service, assure new hire documents comply with federal and state laws, and MCC policies and procedures related to basic HR functions. This position enters all new hires data into HRMS, is responsible for I-9 documentation, provides assistance with Payroll functions, and oversees records management for personnel files and all adjunct faculty files.  Continuing OYO funding for an HR Assistant will ensure that laws, policies, procedures and paperwork related to core HR functions are handled in a consistent, accurate and timely manner. This position enters all new hires data into HRMS, is responsible for I-9 documentation, provides assistance with Payroll functions, and oversees records management for personnel files and all adjunct faculty files. _x000D_
_x000D_
The loss of funding for this position would be extremely detrimental to the operation of the HR office. The loss of this position would negatively impact customer service and result in delays in all HR processes, particularly related to support functions in the recruitment, screening and hiring areas.  We currently have an inclumbent in this role who is trained and provides exceptional service to faculty, staff and senior management at PVCC. The loss of funding for this position would cause significant negative impact to the department and to PVCC, and would slow down virtually every HR process. _x000D_</t>
  </si>
  <si>
    <t xml:space="preserve">Purpose of the request: To reconfigure our existing study/work spaces in areas with existing electrical outlets and by natural light to provide a better atmosphere for learning. _x000D_
_x000D_Benefit provided:  Retrofitting our existing tables is a cost-effective solution to better accommodate students using mobile devices and cater to a greater variety of computing and study/space needs._x000D_
_x000D_Consequences: Demonstrates the college's commitment to providing flexible and convenient study/collaborative workspaces for students, especially in an area like the library where student also have access to course reserves and expert assistance from our librarians. If not funded, students who wish to study in the library will be limited to certain areas where they is a power outlet, but no USB charging. Unfortunately, this is a disincentive to using the library and discourages students from studying/working here._x000D_
_x000D_2 laptop bars (approx. $900/each) $1800 (There are more expensive options - see attachment with laptop bar from CIS Furniture that was installed at the new SCC Library.)_x000D_
8 stools for laptop bars ($50-$100/each) $800.00_x000D_
20 surge protectors with USB to be attached to existing tables ($20/each) $400.00_x000D_
Additional electrical installed near North-facing windows: $3000.00_x000D_
</t>
  </si>
  <si>
    <t xml:space="preserve">Purpose of request/benefit provided: Having access to a dedicated space that is sound-proofed gives us tremendous flexibility to expand our cultural programming. _x000D_
_x000D_What'll we'll do: In addition to inviting speakers to engage our students, we could open the space to others on campus, for example for student clubs, Honors, ACE, Hoop, fundraising for donor receptions, grammar and writing workshops, children's storytimes, etc, allowing us to reach a broader cross-section of our community. _x000D_
_x000D_Consequences - what happens if not funded? While we will continue to do our best to use the space for cultural programming, we will be forced to deal with the inevitable complaints that arise from the noise generated when using that space. This limits the type of programming we can offer in the library and makes it difficult to accommodate additional classes and our student groups who have the need for a dedicated space._x000D_
_x000D_Glass wall to enclose space: $54,000 (78 Lineal feet of DIRTT wall at 9'3 1/2 height.)_x000D_
DIRTT Electrical: Estimate: $12,000) For flexibility to use space for mobile lab/future technology needs in that area of the library._x000D_
</t>
  </si>
  <si>
    <t xml:space="preserve">Funds to be used to renew the annual license for FATV's 2 modules: GetAnswers and GetSAP.  FATV is a vital tool used by PVCC to help with student retention and completion.  _x000D_
_x000D_GetAnswers provides students access to over 300 short videos on all things federal financial aid.  Additionally there are videos on a variety of other topics such as Veterans Education Benefits, scholarships, and financial literacy.  The GetAnswers portal is available on our website 24/7 and is the one of the main focal points of the newly redesigned student friendly website.     _x000D_
_x000D_GetSAP provides four (4) custom PVCC tracks on Satisfactory Academic Progress, Pell LEU and 150% Loans using custom videos, case studies and interactive tools.  Additionally, each track has delivered programming for capturing and reporting on student outcomes on a monthly basis.   _x000D_
_x000D_Without these tools the financial aid office will see an increase in student dissatisfaction and an increase in the number of students who drop out without successfully completing their degree/certificate.  This could lead to higher student loan default rates. </t>
  </si>
  <si>
    <t xml:space="preserve">Over half of PVCC students utilize some form of financial aid (i.e. grants, loans, scholarships, work-study, veteran benefits, tuition waivers, etc.).  Yet, our students continue to struggle to understand what aid is available to them, the application process, and the importance of meeting deadlines.  Additionally, PVCC struggles to identify our at-risk students since we do not have an early alert system.  While PVCC has made great improvements to the website that is not the main source for information.  We must meet students where they are; the FATV products provide information to students 24/7 and provide it in a format that students seem to prefer.  Additionally, with the online counseling we can track our at-risk financial aid students and assist them with resources to help retain them. </t>
  </si>
  <si>
    <t>Black Mtn - Aquila Hall - Operation Funds (Base Budget) request for General Laboratory Supplies ? These supplies will be used to support the operational and instructional needs and to maintain the Science labs at the Black Mnt site. These funds will also be used to replace consumable supplies such as; genetic material used for DNA analysis, vertebrate and invertebrate dissection specimens, Chemicals used for making laboratory solutions and other supplies as required by Laboratory Instructors._x000D_
_x000D_If these General Lab Supplies are not purchased and replaced as needed it will not be possible to support most Science laboratory programs at the Black Mtn site.</t>
  </si>
  <si>
    <t xml:space="preserve">Sustain existing funding for the FSC budget, in order to pay for Skills Evaluators, part-time Instructors, and part-time temp help (lab techs), which are required in order to offer classes and to sustain the FSC Program. This request has been funded each year._x000D_
_x000D_The delivery of specialized FSC courses has contributed to the overall growth of the FSC program. Total FSC FTSE has increased 72.5% from 2015 (62.6) to 2016 (108.0) and 12.2% over the past five years. Since the first offering of this course, over 1,000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2012 to 2016, 343 Firefighter Operations CCL?s-5557 and 112 AAS degrees have been awarded-per IE). Students are drawn to this program due to the quality of instruction, learning strategies, established partnerships, quality of equipment and learning facilities, which has contributed to a 96% pass rate on the IFSAC accredited AZ State FF I &amp; II certification written exam, and a 91% pass rate on the IFSAC accredited AZ State and  Hazardous Materials/WMD/Terrorism 1st Responder Awareness/Operations and PROBOARD accredited TEEX (Texas A&amp;M Engineering &amp; Extension Service) Hazardous Materials/WMD/Terrorism 1st Responder Awareness/Operations certification written exams from fall 2012 to spring 2017. Over that same period, the performance-based skills certification testing for both, FF I &amp; II and Hazmat, has resulted in a 100% pass rate.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over 500 students have been hired as professional firefighters, ranging from Hawaii to New York._x000D_
_x000D_
Consequences of not funding this request will result in the FSC Program cutting services and canceling primary classes or reducing available seats. Interest and industry requests related to specialized performance-based skills courses has increased. In order for us to offer these specialized courses, the funding is necessary for the skills lab instructors, skills evaluators, and part-time temp help, in order to maintain industry standard student/instructor ratios required by local, state &amp; federal standards. The PVCC Firefighter Operations Academy (FSC102) is the largest, and also recognized as the best, Firefighter candidate academy in the state and is the cornerstone of entry-level fire fighter training, education and career preparation. This course supports the other courses offered and encourages the students to persist towards program completion._x000D_
_x000D_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needs._x000D_
</t>
  </si>
  <si>
    <t>Purpose of request: Each year the library requests $35,000 in support of our electronic database subscriptions - an indispensable collection of research on which our students and faculty rely. As the prices for these databases rise, we need to be responsive in funding our access to scholarly research. _x000D_
_x000D_Benefit:  Continue e-subscriptions of databases which support content areas and student learning in all formats. Students use predominantly electronic resources for their research needs. Any decrease in funding for these resources dramatically impacts their ability to find the critical, academic research that they have come to expect from the library anytime, anywhere. Our databases also support faculty with their research and support their OER endeavors. Set aside specific dollars to purchase new e-Resources which support the Integrated Public Health program, and re-subscribe to business and competitive intelligence databases we were forced to cancel based on last year's budget reduction._x000D_
_x000D_Consequence:  Non-renewals for resources which support key programs. If this budget is reduced, we will be forced to cancel subscriptions upon which our students and faculty have come to depend. Without this funding, we are unable to purchase new materials as the need arises. We might be forced to cancel particularly costly databases which support academic programs._x000D_
_x000D_Why permanent? The need for e-resources is not going to go away. It's the nature of how research is now done. Rather than requesting budget support for this essential collection each year, it makes more sense to commit to spending these dollars for a need that is perpetual.</t>
  </si>
  <si>
    <t>The Computer Commons relies on temporary staff to provide services to students, faculty and staff._x000D_
The Commons staff provide support, Monday through Thursday, 7:00am - 10:00pm; Friday, 7:00am - 5:00pm; Saturday, 7:30am - 4:00pm._x000D_
_x000D_
The Help Desk relies on temporary staff to provide services to students, faculty and staff._x000D_ The Help Desk provides support, Monday through Thursday, 7:00 am - 7:00 pm and Friday, 7:00 am - 5:00 pm_x000D_
_x000D_
If this request is not funded, it would compromise the ability of the Commons and the Help Desk to provide timely support to students, faculty and staff and could result in a reduction of service hours._x000D_
Commons Temps - $45,000_x000D_
Help Desk Temps - $66,250_x000D_
Laptop Cart Temp - $16,250_x000D_
Total: $127,500</t>
  </si>
  <si>
    <t>The Computer Commons relies on part-time staff to provide services to students, faculty and staff._x000D_
The Commons staff provide support, Monday through Thursday, 7:00am - 10:00pm; Friday, 7:00am - 5:00pm; Saturday, 7:30am - 4:00pm._x000D_
_x000D_If this request is not funded, it would compromise the ability of the Commons to provide timely support to students, faculty and staff and could result in a reduction of service hours.</t>
  </si>
  <si>
    <t xml:space="preserve">?	The Office of Recruitment hosts many events for prospective students, families and community partners.  The food, snacks and other official function necessities make the event engaging and fun.  These events take place early in the morning or late in the evening.  Providing food items helps attendees relax, and listen more attentively to the information they are being provided._x000D_
?	Purchase promotional items to increase PVCC's image and visibility throughout the community (pens, pencils, bags, shirts and other promotional items).  _x000D_
?	PV promotional products are powerful tool to attract prospective students to campus.  They catch the eye of potential students and leave lasting impression.  _x000D_
?	The Recruitment Office is now the hub of most PVCC promotional items and with all campus department requests items for multiple events.  </t>
  </si>
  <si>
    <t xml:space="preserve">?	Purchase promotional items to increase PVCC's image and visibility throughout the community (pens, pencils, bags, shirts and other promotional items).  _x000D_
?	PV promotional products are powerful tool to attract prospective students to campus.  They catch the eye of potential students and leave lasting impression.  _x000D_
?	The Recruitment Office is now the hub of most PVCC promotional items and with all campus department requests items for multiple events.  </t>
  </si>
  <si>
    <t xml:space="preserve">	In order to reach a larger service area and be able to engage prospective students throughout the enrollment funnel we need a Full-time to assist with such work.  _x000D_
?	We also need dedicated staff to check prospective student data on SIS and then follow- up with a phone call.  Many students come to the Recruitment Office to be assisted further as they finalized their enrollment process. It has been hard to keep a Part-time or OYO recruiter due to other opportunities with benefits elsewhere._x000D_</t>
  </si>
  <si>
    <t>Receptionist and Support Staff for Development.  This position is essential to maintain and improve the operational effectiveness and efficiency of the Administration Office and supports the work of the Office of Development and Community Relations and the Office of the President. _x000D_
_x000D_If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development._x000D_
_x000D_Office Assistant Temp Level 3_x000D_
Temp Wages $18,540  ($15.45/hr x 24 hr/wk x 50 weeks)</t>
  </si>
  <si>
    <t xml:space="preserve">The Fitness Center is in the process of restructuring it's staffing to better meet the needs of the program.  In the past, the Fitness Center Technician positions have played a critical role in the safe and effective operations of the Fitness Center.  The programming that is currently occurring at the Fitness Center is in need of specialized professional technical assistance (Credit Classes, Small Group Training Classes, Sports Conditioning, Senior Fitness, Post-Cardiac Rehab.)  In addition, we are proposing a restructuring of the Fitness Center's (district-wide proposal) opening the Fitness Centers for general student use with a standard fee assessed all credit students. The goal is to break down barriers to overall student wellness, which will promote improved student retention and academic performance, according to studies.  With the increased usage by the general student population, we will need additional professional staffing to provide programming and instruction.  The position can result in a lowering of personnel costs for floor hours, as this position would be required to work 25-30 hours on the floor per week._x000D_ _x000D_Currently, we do not have enough Fund 2 income to staff PT Technicians as we have in the past decade.  The 25 hour work limit has put us in a position that our adjunct faculty that usually fill the hourly needs of technician work can no longer work more than 3-6 hours per week in this role (which is not close to meeting our need).  Chandler-Gilbert Community College has successfully piloted this model of staffing using a Strength and Conditioning coach that also serves a dual role, helping to meet the needs of the Athletic Department._x000D_
_x000D_The consequences of not funding this position will be continued pressure to produce income from our seniors and community members in order to operate the Fitness Center the number of hours necessary to meet student, staff, and community needs. In order to increase the income, we will need to either increase the enrollment fees for the seniors (limited incomes), thus asking our more vulnerable community populations to subsidize the Fitness Center, or start providing other revenue streams (which is not feasible without more staffing).  The benefits to student outcomes have been documented in students providing data that indicates the Fitness Center should be a service that is funded much like other services that contribute to student success (Student Life, Library, Counseling, Learning Support Center, Computer Commons, etc...).  </t>
  </si>
  <si>
    <t>Early Childhood Education requires an Early Childhood Education Coordinators to provide educational offerings, special projects, data collection for pre-service and early childhood education programs. ECE coordinator oversees PVCC ECE students experiences with agencies and programs in the community, works to improve the quality of internship experiences for CCL and AAS students, provides support to grant work that supports students, serves as a liaison with other colleges, business/industry to ensure that the ECE occupational program is current and up to date, and ensures the program's National Association for the Education of Young Children (NAEYC) accreditation compliance.  In addition, the ECE Coordinator collects and monitors early childhood education data; plans and conducts recruitment activities and visits; develops and implements marketing strategies for early childhood education programs; establishes new partnerships with school districts and expand current partnerships with school districts and the external educational community to promote enrollment in early childhood education programs; provides advisement to students and potential early childhood education students; performs related duties as assigned._x000D_
_x000D_GRADE: 4078 (Temporary Equivalent to MAT Grade 14 @19.5 hours per week)</t>
  </si>
  <si>
    <t>The TDC Coordinator position provides help and guidance to our education students. Enrollments remain strong in Education (EDU) and have been growing due to the increase in activities initiated and/or supported by the programs through the TDC. Examples of some of the co-curricular and service learning activities of the TDC coordinator that these extended hours would cover include grant writing; student tracking and follow-up; coordination of activities, presentations, and workshops (e.g. education student orientation, ECE seminars, Educators Workshop, etc.). _x000D_
_x000D_The position is integral to the success of our education program. Not filling this position creates a void and hinders the EDU programs in providing support for programs and activities initiated and/or supported by EDU and TDC. In a worst case scenario, it could damage long-term growth of these programs as well as overtask our current employee._x000D_
_x000D_Temp Hours: 20 hours total a week each semester split amount two employees.</t>
  </si>
  <si>
    <t>The art program needs to modernize its curriculum and offer more AAFA degree required art courses with computer technology and software. Specifically, the program needs to update 2D and 3D design courses and digital media and animation courses to include more current and power computer technology to provide better instruction and to meet the degree requirements for transfer students._x000D__x000D_
This request is for a 20-25 station computer lab with a high quality graphics card, laser cutter, 3D-printer , 2 Flatbed Scanners , 1 additional Printer for a total of 2 printers_x000D_
_x000D_Software includes Adobe suite, Autodesk tools Free with 'A.R.C. license' : 3D Studio Max; Mud Box, Unitiy, Unreal, Maya, _x000D_The ARC license is free for up to 300 users but needs to be updated by PVCC._x000D_
_x000D_
The new digital art studio could be a shared room in E-building or a dedicated room to digital art, which would then also be used for all digital photo classes and lab hours for students in other art courses working with a digital focus.</t>
  </si>
  <si>
    <t>https://www.synthesizers.com/portable33.html_x000D_
_x000D_This request is for a portable modular synthesizer and accessories. The synthesizer would be used for several classes in the AAS degree in Audio Production Technology including MTC 191, MTC 192, MTC 291, MUC 122, MUC 195, MUC 196 and MUC 295._x000D_
_x000D_Information from instructor Tony Obr:_x000D_
It's becoming increasingly more common to see racks of modular synthesizer gear in recording studios. The past 15 years has seen a renewed interest in the use of analog gear in music production. Having a modular system such as this would give students the rare opportunity to use this kind of technology in the classroom. It could also help to solidify concepts introduced in the electronic music classes. I find some students respond better to learning about new technology when they're able to interact with the technology in a more hands-on way, as opposed to working exclusively in software. _x000D_
_x000D_Currently in my EM classes I bring in my own modular synth from home to demonstrate the creative possibilities of using a modular synth. I allow the students to use my modular system, but this has its limitations in that I only bring it in once or twice in the semester. Having a modular system in the class room would allow the students in these classes to explore the subject more in depth.  _x000D_
_x000D_The nice thing about this system is that it can integrate with the Moog Voyager we already have in the lab. This system would be utilized in all the classes I teach including, electronic music, sound design, sound synthesis (if that goes through), and the multimedia ensemble._x000D_
_x000D_Also, having a modular synth in the classroom is just really cool! It's definitely a curiosity, and having this massive piece of music production technology on hand might get students interested in taking our electronic music classes. This particular system is portable, so there's the potential to demonstrate modular synthesizers in community outreach settings as well</t>
  </si>
  <si>
    <t>_x000D_Hear Technologies Hear Back Four Pack_x000D_
https://www.sweetwater.com/store/detail/HearBack4pk_x000D_
_x000D_+ Hear Technologies Hear Back Mixer - Qty 2 (total of 6 Hear Back Mixers)_x000D_
https://www.sweetwater.com/store/detail/HearBackMix_x000D_
_x000D_+ Pro Co DA88XM-10 - Analog DB25-XLRM Patch Snake, 10'_x000D_
https://www.sweetwater.com/store/detail/DA88XM10_x000D_
_x000D_+ Startech Cat6 Snagless Ethernet Cable - 50' Qty 2_x000D_
https://www.sweetwater.com/store/detail/Ethernet50_x000D_
_x000D_The Hear Back Mixer is your personal control surface that allows you to create your own monitor mix. The mixer features 10-channel control, eight incoming signals, and your own monitor volume. You also have control over the built-in DSP Limiter (designed as a brick wall limiter for hearing protection and to protect monitor wedges from overload). Also, for convenient onstage or in studio use, the mixer offers a built-in standard threaded mic stand mount! Each mixer is connected to the hub via affordable and easily available Cat 5e cables. _x000D_
_x000D_
Industry standard equipment for working in a modern studio environment, typical of the systems students will encounter after finishing their studies. _x000D_
Use in MUC195,196, 295, 197, 198_x000D_.</t>
  </si>
  <si>
    <t>Sound Devices 702T Recorder: https://www.sweetwater.com/store/detail/702T_x000D_
_x000D_The field recorder would be used for several classes in the AAS degree in Audio Production Technology including MUC 122, MUC 195, MUC 196 and MUC 295._x000D_
_x000D_From Dr. Brett Reed:_x000D_
This is a top of the line field recorder. Sound Devices has been the industry standard manufacturer for a while. I would use this in the same applications listed above. However, this is a dedicated recorder, meaning there are other bells and whistles we'd need to purchase to get it up and running. Actually, we could use equipment we have on hand (the mic inputs are standard XLR), but it we wanted to give our students the experience of using equipment they might find while working in the industry, we would need to purchase other things._x000D_
_x000D_This includes: _x000D_
-Shotgun mic: https://www.sweetwater.com/store/detail/MKH416_x000D_
-Boom pole: https://www.sweetwater.com/store/detail/BoompolePro_x000D_
-Windshield/Shockmount: https://www.sweetwater.com/store/detail/Blimp2_x000D_
_x000D_This is all high quality gear, and close to what students might be using if they were working jobs in location recording.</t>
  </si>
  <si>
    <t>Upgrade/replacement of the wireless microphone components in the CPA. Currently the wireless microphone system is over 10 years old and is running on banned frequencies from the FAA. Our older microphones are not tunable to the new approved frequency ranges._x000D_
_x000D_The system upgrade would include handheld microphones, on-ear microphones, 8 microphone receiver units and XLR cables to connect with the CPA audio system.</t>
  </si>
  <si>
    <t>Funds to hire an AV consultant to recommend new acoustical treatment in the CPA theater to help correct reverb and frequency issues. This would require the installation of new rigging/hanging hardware and new acoustical drapes in the ceiling of the theater or on the hard plaster wall to help remove unwanted sound reflections and reverberations._x000D_
This will help clarity of audio for films, concerts, speeches, graduation ceremonies and other events that are impacted by too much room reverberation.</t>
  </si>
  <si>
    <t>These funds would support the existing theater summer camp, which is geared towards middle school aged children._x000D_
The two-week camp would focus on instruction in acting, movement, stage presence and diction, and would culminate in a public performance._x000D_
The request for funds would pay for adjunct faculty to develop, coordinate and teach during the camp.</t>
  </si>
  <si>
    <t>This request is to purchase two Panasonic AG-AC30 Full HD Camcorders and accessories for the TV/Film acting class._x000D_
The camera that we are currently using are old, out of date, do not have HDMI outputs and will no longer maintain a charge.</t>
  </si>
  <si>
    <t>These funds would support the existing music summer camps._x000D_
This requests covers 5 different camps at $2,000 per camp._x000D_
Band Camp, Strings Camp, Vocal Camp, Music Technology, and Songwriting/Rock Band Camp._x000D_
The request for funds would pay for adjunct faculty to develop, coordinate and teach during the camp._x000D_</t>
  </si>
  <si>
    <t>We are requesting funding for the continuation of Summer Science Camps that have previously been housed under STEAM with an independent funding source.  _x000D_
_x000D_Funds will be used for the paying of residential and/or adjunct faculty to supervise and present in the proposed camps, and for the lab supplies/materials that will be needed or consumed._x000D_
_x000D_The Science Division feels the summer camps are a worthy outreach program to our community middle and high school students in the promotion of Science and STEAM initiatives.  In addition, these camps provide direct promotion of our campus, our faculty, and the Science labs and facilities.</t>
  </si>
  <si>
    <t>This request is to upgrade the CPA outdoor stage, which includes expanding the concrete, installing permanent lighting trusses, installing new power outlets._x000D_
_x000D_This upgrade would support the 6 outdoor concerts, the Festival of Tales and any other outdoor events. improving the stage, lighting and power would limit the need to patch through into the CPA music room, which would make the outdoor stage a more self-sufficient space and more desirable for rentals.</t>
  </si>
  <si>
    <t>This request is for general operational funds for the Festival of Tales. Currently the Festival of Tales is supported by Puma Pathway proposals. The Festival of Tales brings over 4,000 people to campus twice a semester, is a great marketing tool, it is a signature event that helps us achieve our mission as a college that serves our entire community and is also an out-of-class learning event for students in the education and fine arts programs._x000D_
_x000D_This funding request will support general supplies, pr/marketing materials, and graphic designer costs.</t>
  </si>
  <si>
    <t xml:space="preserve">The Early College Programs office is requesting funding to higher a student service specialist sr. position to serve as the AAEC academic planner.  Under the new classification this places the individual at a 111 pay grade with a minimum salary of $37,175 plus benefits. _x000D_
_x000D_During the 2016-2017 academic year AAEC enrolled 371 unduplicated students and enrolled in 5,072 credits during the Fall and Spring semesters.  Their total FTSE For the year was 169.06.  There is a need for consistent academic planning, and coordination of business processes related to admissions and enrollment that would help this partnership operate at an optimal level.  Some of the challenges faced over the last two years include an inconsistent admissions/enrollment process.  As a result AAEC students were not properly flagged in SIS and students were getting dropped from classes.  This lead to inaccuracy of tracking and understanding the impact that the AAEC student population has on enrollment.  A full time academic planner would allow us to spend more time planning out academic pathways for students, helping students understand the progress they have made toward their degree or certificate, improve successful course completion rates by working with the high school administration on meeting additional academic needs of the students.  AAEC also has a goal of increasing the number of AA degree and AGEC certificate earners and a full time Academic Planner would aid in meeting this goal._x000D_
_x000D_During the 2016-2017 academic year AAEC students completed courses at a rate of 86 percent.  While this number is higher than the completion rate of the general population, it is much lower than the completion rate for other similar programs reported nationally (97-99%) and for PVCC's Early College Programs department as a whole (94%).  The goal for AAEC is to coordinate with AAEC administration, PVCC resources, and Early College Programs to aid in improving this rate to 95 percent.  Doing this would provide two benefits.  AAEC students would complete a higher number of credits attempted, which would allow student greater progress toward their AA or AGEC completion goals, and PVCC would retain more AAEC students in future semesters as their successful completion of a college course affects their enrollment ability in the following semester.  To give an example of how this impacts PVCC.  During the Fall 2016 semester 301 students took at least one college course.  Of those enrolled that Fall 95 students did not successfully complete 132 courses.  AAEC has a policy that restricts enrollment for any student who did not successfully complete a course.  This meant that 95 students were now ineligible to take a course at PVCC for the following Spring 2017 semester. During the Spring semester AAEC students enrolled in about 2.7 courses per student.  With 1/3rd of their student population ineligible to take an average of 2.7 courses (3 credits per course) PVCC missed out on a potential 769 credits of enrollment or 51.3 FTSE._x000D_
_x000D_
In the short time that PVCC has been able to utilize a half time academic planner during the 2017-2018 academic year we have been able to streamline processes and improve academic planning for AAEC students.  In addition to the justification stated above Early College Programs office would be able to utilize a full time academic planner to help connect the students to campus so that upon graduation from high school AAEC students (those that have earned 40 credits or less upon high school graduation, approximately 75% of their graduates) would see PVCC and our pathway options as a first choice for matriculation post high school. </t>
  </si>
  <si>
    <t>Students and employees are more likely to remain on campus and continue their education/employment at PVCC if they feel safe, thus affecting student and employee retention. Without additional funds will result in the current level of full time staff and the hours not covered with full time staff to remain at current levels. Historically the part-time wage expense was $90,000 each year. Without part-time budget we would have no security staff on campus after 11pm and holidays._x000D_
_x000D_Hire part time officers by July 1, 2018 to provide Public Safety services on 24/7 basis. In addition, the state law increase the minimum wage from $10 to $12 per hours that requires additional budget for the college safety.</t>
  </si>
  <si>
    <t>Purpose: to expedite the work of student interns who'll be digitizing our archives collection_x000D_
_x000D_Consequence: Though we have one scanner, there will likely be an adjunct library faculty as well as student interns using it. So to make the workflow more manageable and to be more efficient, we'd like to request another._x000D_
_x000D_1 HP 4800 x 9600dpi Scanner ($500.00) _x000D_
_x000D_We have one scanner currently which is at the industry standard for photo scanning quality. It's a pricey scanner, however, so we'd be open to a different model that provides the same color accuracy and photo reproduction.</t>
  </si>
  <si>
    <t>Purchase two large TV Monitors (size TBD) for group collaboration tables in the Commons Open Lab (price estimate)_x000D_
_x000D_Students will have the option to work as a group to collaborate on their coursework with a large monitor that the whole group can view and interact with.each other_x000D_</t>
  </si>
  <si>
    <t>Purchase minimum equipment needed for high demand FOR106: Forensic Science Biological Evidence labs to run simulations in DNA fingerprinting (PCR) labs, which relies on restriction analysis to analyze DNA evidence from a crime scene, and Toxicology labs to meet MCCD stated objective and competencies.  Equipment includes 4 set (each set supports a 6 student workstation) of DNA electrophoresis chambers, miniPCR thermal cyclers, 20uL and 200uL pipets, centrifuges, electrophoresis and DNA visualization systems, vortex mixers, and corning digital hot plate stirrers._x000D_</t>
  </si>
  <si>
    <t>With the increase in student activity and testing proctoring it is necessary to hire a permanent ft office assistant. Previously, we used tutors as both office assistants and tutors but with new position it will allow them to only focus on tutoring._x000D_</t>
  </si>
  <si>
    <t>Warranty, Maintenance &amp; repair for Nursing Program</t>
  </si>
  <si>
    <t>4 laptops at $1200 (total $4,800) and 2 TV's at $1500 (total $3,000) for a grand total of $7,800. The 3 labtop computers are needed in the primary classroom (M 204) that is used for COM 225 (Public Speaking) classes for use simultaneously follows:  (1) One laptop for professors to use to grade student speeches using Canvas; (2) One laptop for student helpers to transfer digital recordings of student speeches to students' flash drives; and (3) One laptop for students to use an Apple TV to project video on the TV screen in front of the classroom while also projecting the desktop computer image via the projector on the front screen (If we do not have access to this third laptop computer, then students will not have an opportunity to learn how this is done and to experience doing so in a presentation). The fourth laptop will be used by the professor to grade student speeches in Canvas when two COM 225 classes are offered at the same time, and thus one has to be taught in a room other than M 204.
The two tvs will be mounted in the back of Communication rooms M 202 and M 204 to facilitate the use of presentational aids like PowerPoint slides by professors and students; the tvs serve as a cheater tv, so that the speaker can see what the class is seeing on the front screen without having to look at the front screen and turn his or her back to the class.  Many professional presentation rooms have a tv in the back of the room to aid presenters, and we would like our students to have this experience.</t>
  </si>
  <si>
    <t>1.1 Implement Student Success Strategies</t>
  </si>
  <si>
    <t>1.0  Access and Student Success</t>
  </si>
  <si>
    <t>!.1  Completion Agenda</t>
  </si>
  <si>
    <t>3.2 Sustainable Resources and Processes</t>
  </si>
  <si>
    <t>1.0 Access and Student Success</t>
  </si>
  <si>
    <t>1.1.1 Implement Student Success Strategies</t>
  </si>
  <si>
    <t>3.1  Diversity and Cultural Competency</t>
  </si>
  <si>
    <t>1.0 Access and Student Success; 1.1.1 Implement Student Success Strategies;  1.2  Strategically Grow Enrollment in Response to Market Demand.</t>
  </si>
  <si>
    <t>1.0 Access and Student Success; 1.1 Completion Agenda; 1.2 Close Equity Gaps</t>
  </si>
  <si>
    <t>Completion Agenda</t>
  </si>
  <si>
    <t>1.1 Completion Agenda; 1.1.2 Cloae Equipty Gaps; 1.3 Enhance Student Development.</t>
  </si>
  <si>
    <t>1.0 Access and Student Success; 1.1 Completion Agenda.</t>
  </si>
  <si>
    <t xml:space="preserve">1.1 Completion Agenda; 1.1.2 Cloae Equipty Gaps; 1.1 Implement Student Success Strategies; 1.2 Close Equity Gaps; 1.3 Enhance Student Development; </t>
  </si>
  <si>
    <t xml:space="preserve">1.1 Completion Agenda; 1.1.2 Cloae Equipty Gaps; 1.1 Implement Student Success Strategies; 1.2 Close Equity Gaps; </t>
  </si>
  <si>
    <t>None</t>
  </si>
  <si>
    <t>2.3 Align Occupational Programs; 1.0 Access and Student Success</t>
  </si>
  <si>
    <t xml:space="preserve">The exploding EMT programs are currently staffed with two full-time board approved RFPs to manage the EMT/Paramedic programs. _x000D_
Currently, the EMT/FSC programs are sharing one full-time, specially funded PSLA. _x000D_
The original EMT budget was created to support five EMT101, five EMT104, three EMT200 and five HCC109 sections annually (18 total). Since then, the EMT program now provides a total of 60+ sections, including advanced EMT Paramedic Programs. The EMT program has experienced continuous enrollment growth since 2001.  This growth, along with the growth in Fire Science Program supports the need for this position.  _x000D_
With a permanent board-approved PSLA position and increase in administrative and operational support, the EMT/Paramedic programs will be able to focus on meeting the needs of our growing student population and our customers in the Fire and EMT/Paramedic services._x000D_
The consequences for not funding this request is that the EMT/Paramedic and Fire Science programs will not be able to provide the community with the well-trained EMT/Paramedic and Fire Science staff they need and/or students will seek other institutions for their education._x000D_
_x000D_
</t>
  </si>
  <si>
    <t>1.1.1  Implement Student Success Strategies</t>
  </si>
  <si>
    <t>1.2  Strategically Grow Enrollment in Response to Market Demand</t>
  </si>
  <si>
    <t>3.2  Sustainable Resources and Processes</t>
  </si>
  <si>
    <t>This request is to fund the following supplies, which are reoccurring and required for student use each semester, in order to fulfill curriculum requirements.The salvaged vehicles are purchased each semester and have been previously funded utilizing FSC course fees. _x000D_
10- salvaged vehicles per semester_x000D_
These supplies are required, in order to provide extrication and vehicle fire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t>
  </si>
  <si>
    <t>This request is to fund the following reoccurring expense associated with student supplies, which are required for student use each semester, in order to fulfill curriculum requirements.The salvaged vehicles (inoperable and to be recycled) are purchased each semester and have been previously funded utilizing FSC course fees. The towing services are part of the agreement with the salvage vehicle vendor (AZ Auto &amp; Truck Parts, Phoenix), which requires us to have the vehicles towed from the vendor location to the class location (City of Phoenix Fire Training Academy), and then back to the vendor location for recycling._x000D_
Towing services for salvaged vehicles to and from the vendor per semester_x000D_
The supplies (salvaged vehicles) are required, in order to provide extrication and vehicle fire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t>
  </si>
  <si>
    <t>2.0 Economic and Workforce Development; 1.0 Access and Student Success;  1.2 Strategically Grow Enrollment in Response to Market Demand</t>
  </si>
  <si>
    <t>2.0  Economic and Workforce Development</t>
  </si>
  <si>
    <t>2.2  Expand and Enhance Partnerships</t>
  </si>
  <si>
    <t>3.1 Diversity and Cultural Competency; 2.2  Expand and Enhance Partnerships</t>
  </si>
  <si>
    <t>1.1.1  Implement Student Success Strategies; 1.1 Completion Agenda</t>
  </si>
  <si>
    <t>1.1.1  Implement Student Success Strategies;  1.0 Access and Student Success</t>
  </si>
  <si>
    <t>1.0  Access and Student Success; 1.1 Completion Agenda; 1.1.1  Implement Student Success Strategies;  1.1.2  Close Equity Gaps; 1.1.3  Enhance Student Development; 1.2  Strategically Grow Enrollment in Response to Market Demand</t>
  </si>
  <si>
    <t>As the College are utilizing data and requesting data more frequently and given the number of new initiatives in the areas of Completion and Persistence Academy, Strategic Enrollment Management, and Program Review, the Office of Institutional Effectiveness is requesting an funds to add an OYO Research Analyst.  The analyst would assist in contributing to the college mission and vision through extensive focus on providing support related to the goals outlined in the Persistence and Completion Agenda.  Specifically; 1) Enhance the ability of faculty and staff expertise in achieving student learning, persistence, and completion goals, 2)To make better use of college data to identify student persistence and completion patterns and to optimize strategies for student success, and 3)To strengthen relationships of student persistence and completion and align assessment of student learning and program review efforts._x000D_</t>
  </si>
  <si>
    <t>1.0  Access and Student Success; 1.1.3  Enhance Student Development</t>
  </si>
  <si>
    <t>Part-Time wages Counseling services</t>
  </si>
  <si>
    <t>This request will cover 10 hours/week of counseling hours for fall and spring semester to provide personal, career, and crisis counseling to students, consultation to faculty and staff, workshops throughout both semesters. Without this support counseling will be unable to provide necessary and timely counseling assistance to students and staff. Currently, we are near capacity during many weeks; however, we lost a full-time counselor that is not likely to be replaced. So, we basically have an almost 18% reduction in our staffing.</t>
  </si>
  <si>
    <t>Request to move the OYO Coordinator of Transfer Services into a permeant hire of a Coordinator of Student Services, Grade 10. This will provide additional support in creating a transfer center, supporting NSO, as well as positively impacting student success, engagement, retention, and completion. Currently the advising department has five full-time student service specialists and one coordinator (grade 10). The remaining staff, a coordinator (grade 10) and two student service specialists are on one-year only contracts. Adding a permanent Coordinator will provide stability for the department and positively affect the department?s ability to serve students in a more holistic way while supporting the learning centered philosophy. Additionally it will decrease wait-time, increase service time, and allow the advising experience to be more efficient.</t>
  </si>
  <si>
    <t>1.1.3  Enhance Student Development</t>
  </si>
  <si>
    <t>1.1.2  Close Equity Gaps</t>
  </si>
  <si>
    <t>1.1  Completion Agenda</t>
  </si>
  <si>
    <t>1.0  Access and Student Success;  1.1.3  Enhance Student Development</t>
  </si>
  <si>
    <t>1.0  Access and Student Success; 1.1.3  Enhance Student Development; 3.1. Diversity and Cultural Competency; 3.2  
Sustainable Resources and Processes</t>
  </si>
  <si>
    <t>3.2  Sustainable Resources and Processes;  3.3 Align Internal and External Communication</t>
  </si>
  <si>
    <t>1.0  Access and Student Success; 1.2 Strategically Grow Enrollment in Response to Market Demand</t>
  </si>
  <si>
    <t xml:space="preserve">Operating resources are essential in order to successfully support the resource development efforts in the areas of fund raising, donor relations/stewardship, donor prospect development, alumni relations, community relations and special events activities, and the day t_x0000_ day operations of the Development and Community Relations office._x000D_
The previous operating Fund 1 budget (other than two Board-approved staff salaries) for this unit had been funded on an OYO basis with no base budget.  Continued OYO fund support or a base budget allocation will be needed for basic operations such_x0000__x0000__x0000__x0000__x0000__x0000__xFFFF__xFFFF_lies, equipment, materials, collateral, postage, contractual services, professional development/travel, and any projects/programs, initiatives or events._x000D_
A modest budget allocation is needed to support the current initiatives and new efforts in development such as: support for the Annual Community Awards and Donor Recognition event,  Scholarship/Donor event, President Community Advisory Council, Philanthropy Council, the creation of an annual giving program, donor cultivation and stewardship activities/events, implementing a donor/alumni/community electronic communications system, related fund raising and community relations collateral, postage and events, the creation of an alumni program, professional services for program development, support and consulting, and community relations memberships and sponsorships. SuppNGUBA87551_x0000_paration and full participation in MCCF Major Gift Campaign will also require additional resources. These efforts will need to be properly supported in order to increase the development function of the college, as recommended by the current (2_x0000_10/11)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colleges._x000D_
If not funding the Development and Community Relations office will be not be able to operate to carry out the mission of the office and the college will not make progress in resource development, community relations and alumni relations initiatives.  The college will not be able to fully and effectively participate in the MCCF Major Gift Campaign._x000D_
Additional Object Codes include:  53550 Official Functions, 53210 Professional Services, 53500 Advertising, 53300 Printing, 54100 General Supplies, 55400 Organizational Dues, 56210 Postage, 56515 Registration, 59835 Awards/Honorariums_x000D_
_x000D_
</t>
  </si>
  <si>
    <t>The position is essential to maintain and improve the operational effectiveness and efficiency in executing special events in support of resource development, community relations and official college ceremonies.  The position is critical to support the activities of the MCCF Major Gift Campaign and to further engagement and stewardship efforts with donors, donor prospects, community/business leaders, alumni, retirees, supporters, alumni and other external constituents. This position supports the work of the Office of Development and Community Relations and the Office of the President._x000D_
The Development/Community Relations office will need the continued the services of a part-time Community Relations specialist currently funded through an OYO wages allocation.  It will be critical to have this position with part-time Temporary or Board-approved staffing to continue to support efforts related to community/special events and to increase the number of development, alumni and community engagement functions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colleges._x000D_
If this position is unfunded the college will not be able to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of special events.  Progress will be stalled in developing plans for new donor stewardship, cultivation activities and alumni/community leader/donor engagement and recognition events in support of resource development._x000D_
Coordinator Special Events  MAT 13_x000D_
Temp Wages $10,000  ($19/hr x 15 hr/wk x 35 weeks)</t>
  </si>
  <si>
    <t>4.0 Community Development and Civic and Global Engagement</t>
  </si>
  <si>
    <t>1.3  Expand Pathway and Degree Options</t>
  </si>
  <si>
    <t>PT Videography Specialist</t>
  </si>
  <si>
    <t>PT Graphic Design Specialist</t>
  </si>
  <si>
    <t>Social Media and Communication Specialist</t>
  </si>
  <si>
    <t>Part-time position (MAT 13 equivalent) to oversee social media, internal communication (blog, marquee posting, internal tv monitors and web content development) and photography and asset manangement under supervisor of the departmental director.</t>
  </si>
  <si>
    <t>3.0 Innovation and Recognition; 1.1.1  Implement Student Success Strategies</t>
  </si>
  <si>
    <t>3.1  Diversity and Cultural Competency;   3.0 Innovation and Recognition; 1.0 Access and Student Success</t>
  </si>
  <si>
    <t>3.3  Align Internal and External Communication</t>
  </si>
  <si>
    <t>3.0 Align Internal and External Communication</t>
  </si>
  <si>
    <t>1.2 Strategically Grow Enrollment in Response to Market Demand; 1.0  Access and Student Success</t>
  </si>
  <si>
    <t>In order to ensure continued consistent support of the Puma College Connection and Dual Enrollment Programs at PVCC and to assist w/ Early Outreach Programs initiatives, we are requesting continued support for a student services specialist, PSA 9. This position was funded as an OYO position for 16-17, 15-16, 14-15, 13-14, 12-13, and 11-12 and through three temporary staff positions for 09-11. After six years as an OYO this position has proven critical for the coordination of these early outreach programs. _x000D_
_x000D_Early College and other early outreach programs provide extensive support for the high school students including but not limited to registration, advisement, testing, orientation, academic support, mentoring, early alert and tracking.  Coordination and communication for these activities and related clerical needs requires time, consistency, and follow-up.  Due to the nature of the programs, a strong relationship develops between this position and the students and parents.  The consistency and continuity required to facilitate this relationship for student success is best met by a permanent position. _x000D_
_x000D_Based on Puma College and enrollment in Dual Enrollment from 13-14, the revenues generated from FTSE would enable the college to financially support additional costs incurred by these programs for staffing and other resources. _x000D_
If this request is not funded, minimal service expectations will not be met.  Early College programs would require temporary wages for the staff equivalent to this request to provide a minimal level of support.  Total enrollment and student retention would be negatively impacted.  If no staffing were provided at all, these programs would be eliminated.  There are 368 students enrolled in Puma College Connection and Dual Enrollment for Fall 2016.</t>
  </si>
  <si>
    <t>Marketing/promotional materials for early college programs</t>
  </si>
  <si>
    <t xml:space="preserve">Early College Programs would like to purchase items with the ECP logo on them to hand out to potential students at recruitment events. in an effort to expand our student outreach initiatives. </t>
  </si>
  <si>
    <t>4 Laptop request for each of the four academic planners that reside in the Early College Programs office which would allow employees to access MCCCD websites and files and provide valuable student service functions while off site._x000D_
_x000D_Estimates for each laptop are $1200 each.</t>
  </si>
  <si>
    <t>1.3 Expand Pathway and Degree Options</t>
  </si>
  <si>
    <t>1.0 Access and Student Success;  1.2  Strategically Grow Enrollment in Response to Market Demand</t>
  </si>
  <si>
    <t xml:space="preserve">2.1  Innovative and Flexible Course Offerings; Access and Student Success; 1.1 Completion Agenda; 1.1.1   
Implement Student Success Strategies; 1.3 Expand Pathway and Degree Options. </t>
  </si>
  <si>
    <t>1.1.3  Enhance Student Development;  1.1.1 Implement Student Success Strategies</t>
  </si>
  <si>
    <t>The current wide-format poster printer is reaching end-of -life and has not be reliable. (Purchase Date:  1/22/11)_x000D_
_x000D_
We do not have a maintenance contract for this printer._x000D_
_x000D_
The Help Desk is the primary resource for the extensive poster printing for the Campus._x000D_
_x000D_
If this request is not approved and the printer fails, poster printing will be delayed while waiting for repairs or replacement._x000D_</t>
  </si>
  <si>
    <t>2.2  Expand and Enhance Partnerships; 2.3 Align Occupational Programs</t>
  </si>
  <si>
    <t>Computer chairs for the EEC</t>
  </si>
  <si>
    <t xml:space="preserve">We just received computer chairs for the EEC, but need 7 more chairs for the actual computers. The chairs we have now are over 20 years old. </t>
  </si>
  <si>
    <t>Hoang, Nguyen (Huu)</t>
  </si>
  <si>
    <t>110-PVMAINCA-802570_INST_SPP</t>
  </si>
  <si>
    <t>Special Project</t>
  </si>
  <si>
    <t>no</t>
  </si>
  <si>
    <t>With the change of HCM Human Resource Management system and District Fiscal Process for Contract, it is required each college has a personnel staff to manage and maintain the Position Control of more than 1,000 RPS's and personnel contracts. and special services contracts. District addressed the importance of this changes to ensure the accuracy and timely manner approval for employees' payroll (all temporary employees, college work-studies, adjuncts, special service contracts, and professional service contracts.</t>
  </si>
  <si>
    <t>OYO Accountant Assistant for HCM Control Positions and Contract Approval (PSA 8)</t>
  </si>
  <si>
    <t>Operating Budget for Development/ Community Relations Office</t>
  </si>
  <si>
    <t>Total President Office Staff</t>
  </si>
  <si>
    <t>Total  IT Office</t>
  </si>
  <si>
    <t>Total Administrative Services:</t>
  </si>
  <si>
    <t>Total Student Affairs:</t>
  </si>
  <si>
    <t>Total Academic Affairs:</t>
  </si>
  <si>
    <t>Academic Affairs</t>
  </si>
  <si>
    <t>Student Affairs</t>
  </si>
  <si>
    <t>Administrative Services</t>
  </si>
  <si>
    <t>Information Technology</t>
  </si>
  <si>
    <t>The Computer Commons relies on temporary staff to provide services to students, faculty and staff._x000D_
The Commons staff provide support, Monday through Thursday, 7:00am - 10:00pm; Friday, 7:00am - 5:00pm; Saturday, 7:30am - 4:00pm._x000D_
The Help Desk relies on temporary staff to provide services to students, faculty and staff._x000D_ The Help Desk provides support, Monday through Thursday, 7:00 am - 7:00 pm and Friday, 7:00 am - 5:00 pm_x000D_
If this request is not funded, it would compromise the ability of the Commons and the Help Desk to provide timely support to students, faculty and staff and could result in a reduction of service hours._x000D_
Commons Temps - $45,000_x000D_
Help Desk Temps - $66,250_x000D_
Laptop Cart Temp - $16,250_x000D_
Total: $127,500</t>
  </si>
  <si>
    <t>President Office's Staff</t>
  </si>
  <si>
    <t>Object Code</t>
  </si>
  <si>
    <t>Account Number</t>
  </si>
  <si>
    <t>Task ID</t>
  </si>
  <si>
    <t>College Strategic Priorities</t>
  </si>
  <si>
    <t>Benefit: Enhance point of need service at the Black Mountain campus through the practice of regularly scheduled reference and instruction opportunities on site and through outreach to the Cave Creek Unified School District. _x000D_
Consequences:  Limitations to collaborative endeavors and initiatives at the Black Mountain campus. (8 hr./week @ $48/hr., 28 weeks: Fall 2018 and Spring 2019)_x000D_</t>
  </si>
  <si>
    <t>With the increase in student activity and testing proctoring it is necessary to hire a permanent ft. office assistant. Previously, we used tutors as both office assistants and tutors but with new position it will allow them to only focus on tutoring._x000D_</t>
  </si>
  <si>
    <t>Learning Assistance</t>
  </si>
  <si>
    <t>1.1 Completion Agenda; 1.1.2 Close Equity Gaps; 1.3 Enhance Student Development.</t>
  </si>
  <si>
    <t xml:space="preserve">1.1 Completion Agenda; 1.1.2 Close Equity Gaps; 1.1 Implement Student Success Strategies; 1.2 Close Equity Gaps; 1.3 Enhance Student Development; </t>
  </si>
  <si>
    <t xml:space="preserve">1.1 Completion Agenda; 1.1.2 Close Equity Gaps; 1.1 Implement Student Success Strategies; 1.2 Close Equity Gaps; </t>
  </si>
  <si>
    <t>Wellness and Fitness Technician</t>
  </si>
  <si>
    <t>Temporary wages are used in the allied health program/courses to assist with advisement, marketing, and program assessment (i.e. tracking of data for accreditation/certification and program completion) and guest speakers._x000D_
The allied health programs this request supports include the Dietetic Technology Consortium Program, EXS Strength and Personal Training degree and certificates, the Teaching Healing and Meditation courses/program, transfer courses to 4 year colleges/universities, and the new sustainability courses, _x000D_
If not funded, specific program advisement, marketing and program assessment efforts, and guest lecturers will be limited.  The past two years we supplemented allied health marketing funds with the Hold Harmless Funds.  These will not be available next year._x000D_
The amount requested has not changed and has been approved for the past 10+ years which is why the yes was marked above to make these funds part of the permanent base budget.</t>
  </si>
  <si>
    <t xml:space="preserve"> Continue to provide MAT 108 classes supplemental tutors beyond the one that is assigned to each section. The $25 class fee that MAT 108 students pay covers the one dedicated student tutor. However, if the class fills with 25 students we need 2 additional tutors, since there may be as many as 4-5 different courses represented. If the class has 12 - 18 students, we need one additional tutor. Improved success in MAT 108 will mean better retention in the students' primary math class, which will, in turn, increase the overall success rates in Developmental Math. $2200 will buy us 4 additional tutors (4 sections of 108) for Fall/Spring working 2 hrs./week for 28 weeks at $10/hr.</t>
  </si>
  <si>
    <t>2 camps x 24 hrs./camp x $27 per hour = $1296</t>
  </si>
  <si>
    <t>The Life Sciences building requires part-time day administrative secretarial support. The building houses numerous full-time and adjunct faculty and support personnel. Administrative staff support is critical for the functioning of the building and the offering of courses and labs. Full-time and adjunct faculty supported by this individual is required. The workload generated with the operation of this building requires a part-time day administrative secretary. This individual is also back up for the  Administrative staff in G-Building.  If this request is not funded, the efficient operation of programs, courses and laboratories in the Life Sciences building will suffer. Without a part-time day administrative secretary in the building, students will have significantly reduced resources to resolve problems associated with courses, labs, instructors and other issues.</t>
  </si>
  <si>
    <t>Currently funded as OYO temp funds. Re-requesting continued funding. FY18 Budget for Black Mtn &amp; Aquila Hall were requested separately ($22500 BlkMtn, $10,000 Aquila) This request combines the two approved FY18 supply budget requests into one for FY19._x000D_
General Operational funds for Black mtn ? Supplies/support for operational and instructional needs to maintain the campus site. In addition to supplies, funds are also used for marketing, special events, and out reach to the community (Welcome weeks, promotional items, campus/community events)._x000D_
All funds to support Black Mtn are in OYO status, this request would allow us to continue the day-to-day operation of the buildings and it's services provided._x000D_
Consequence:_x000D_ Without funds the site would not be able to operate and would be dependent on funds from the various divisions/departments for day to day needs.</t>
  </si>
  <si>
    <t xml:space="preserve">Temporary funding for Black mtn staffing, Testing Technician.?- Position is currently funded as OYO temp funds for Placement Testing and FY18 was funded for PT funds for receptionist . Re-requesting continued funding. _x000D_
Staffing for Placement Testing and DRS proctored testing has increased over the years. Currently morning DRS &amp; Instructional testing is being proctored by Advisors, or staff who is available at that time. Funding is needed to staff Mon - Thursday testing for Placement, DRS and Instructional testing. _x000D_
*Currently OYO Temp funds were requested and approved in FY18 for a temp Receptionist. As of Spring 18 we have used these funds to support the Testing needs.  _x000D_
_x000D_Staffing for Placement Testing is necessary to maintain the current Assessment services offered.  _x000D_
_x000D_Consequence:_x000D_ Black Mtn is currently not compliant with proctored testing for DRS and Instructional tests. </t>
  </si>
  <si>
    <t>my Clinical Exchange fees</t>
  </si>
  <si>
    <t xml:space="preserve">The Counseling and Personal Development Division provides a comprehensive counseling instruction and service program to assist students, staff, and community members to attain their academic, career, and personal goals. _x000D_
_x000D_JUSTIFICATION_x000D_:  1) A receptionist position for the Counseling Division has been requested for the past 13 years without being funded. The division had an OYO position for 6 years until 7 years ago when that position was eliminated. For the past 7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needs._x000D_ 2) Significant increases in division staffing, growth and comprehensiveness of division curriculum and services, and student utilization of division programs and services has occurred.  Accordingly, demands on the time and role and function of this position have increased._x000D_ 3) With the new student Welcome Center, especially designed for new students, staffing has become even more significant. The need for an administrative assistant is critical to meet student's needs._x000D_
CONSEQUENCES FOR NOT FUNDING_x000D_: 1. Less likelihood for Counseling to meet student's needs appropriately, timely, and adequately._x000D_ 2. Decline in Counseling organizational efficiency and effectiveness. 3) Potential reduction in student access to counseling programs and services._x000D_ 4) Less success with iStartSmart as those students are heavy users of Counseling_x000D_
</t>
  </si>
  <si>
    <t>These funds will pay for personnel such as the director, costumer, sound designer, lighting designer, etc. for four theatrical productions during the 2017-2018 season.</t>
  </si>
  <si>
    <t>Scholarship Funds for Continuing Fine Arts Students</t>
  </si>
  <si>
    <t>This request is to fund the following supplies, which are reoccurring and required for student use each semester, in order to fulfill curriculum requirements. The salvaged vehicles are purchased each semester and have been previously funded utilizing FSC course fees. _x000D_
10- salvaged vehicles per semester_x000D_
These supplies are required, in order to provide extrication and vehicle fire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t>
  </si>
  <si>
    <t>This request is to fund the following reoccurring expense associated with student supplies, which are required for student use each semester, in order to fulfill curriculum requirements. The salvaged vehicles (inoperable and to be recycled) are purchased each semester and have been previously funded utilizing FSC course fees. The towing services are part of the agreement with the salvage vehicle vendor (AZ Auto &amp; Truck Parts, Phoenix), which requires us to have the vehicles towed from the vendor location to the class location (City of Phoenix Fire Training Academy), and then back to the vendor location for recycling._x000D_
Towing services for salvaged vehicles to and from the vendor per semester_x000D_
The supplies (salvaged vehicles) are required, in order to provide extrication and vehicle fire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t>
  </si>
  <si>
    <t xml:space="preserve">Increasing the number of students and community member served and meeting the increased demand. During the last six months the number of walk-ins have increased by 20% and the number of appointments have increased by 33% compared to the same time frame in FY15. The number of students served through classroom presentations increased by 15%. F. There is also an increased demand for Career Services support for internships in STEAM related majors.  The increase for assistance with high schools such as Cactus Shadows, Foothills Academy and North Canyon High School is stretching staff thin. Also increasing visibility with high school bridge programs and high schools (this was funded by Carl Perkins- 20 hours)._x000D_
</t>
  </si>
  <si>
    <t xml:space="preserve">Currently, Athletics is able to fund 268 talent waivers at $325 each with operational dollars. Athletics would like this talent waiver amount to be increased to $500 each so as to offer student athletes a better chance of supplementing their tuition costs. Also, this would be an equitable increase to scholarship offerings based on other programming on campus._x000D_
_x000D_Athletics consistently supplements its scholarship offerings by fundraising an average of $40,000 per year (last 3 yrs.).  These dollars are specifically earmarked for student athlete scholarships.  This budget allocation would increase operational scholarship dollars from the current $87,100 to $134,000.  _x000D_
_x000D_The recruiting landscape in AZ has changed and with it recruit/family expectations have as well.  Not being able to offer recruits substantial scholarship assistance (at least half) is a detriment to recruiting efforts.  As the pool of viable student-athletes shrinks (based on national averages) the expectation of financial support grows.  In addition, having only three of 10 head coaches full time, the demands of fundraising are far greater than the current personnel structure can support.  </t>
  </si>
  <si>
    <t>Request to move the OYO Coordinator of Transfer Services into a permeant hire of a Coordinator of Student Services, Grade 10. This will provide additional support in creating a transfer center, supporting NSO, as well as positively impacting student success, engagement, retention, and completion. Currently the advising department has five full-time student service specialists and one coordinator (grade 10). The remaining staff, a coordinator (grade 10) and two student service specialists are on one-year only contracts. Adding a permanent Coordinator will provide stability for the department and positively affect the department's ability to serve students in a more holistic way while supporting the learning centered philosophy. Additionally it will decrease wait-time, increase service time, and allow the advising experience to be more efficient.</t>
  </si>
  <si>
    <t>Official Function Funds for Special Recruitment and Outreach Events</t>
  </si>
  <si>
    <t>The HR Office requires consistent, knowledgeable front desk staff to ensure exceptional customer service, assure new hire documents comply with federal and state laws, and MCC policies and procedures related to basic HR functions. This position enters all new hires data into HRMS, is responsible for I-9 documentation, provides assistance with Payroll functions, and oversees records management for personnel files and all adjunct faculty files.  Continuing OYO funding for an HR Assistant will ensure that laws, policies, procedures and paperwork related to core HR functions are handled in a consistent, accurate and timely manner. This position enters all new hires data into HRMS, is responsible for I-9 documentation, provides assistance with Payroll functions, and oversees records management for personnel files and all adjunct faculty files. _x000D_
_x000D_
The loss of funding for this position would be extremely detrimental to the operation of the HR office. The loss of this position would negatively impact customer service and result in delays in all HR processes, particularly related to support functions in the recruitment, screening and hiring areas.  We currently have an incumbent in this role who is trained and provides exceptional service to faculty, staff and senior management at PVCC. The loss of funding for this position would cause significant negative impact to the department and to PVCC, and would slow down virtually every HR process. _x000D_</t>
  </si>
  <si>
    <t xml:space="preserve">Operating resources are essential in order to successfully support the resource development efforts in the areas of fund raising, donor relations/stewardship, donor prospect development, alumni relations, community relations and special events activities, and the day to day operations of the Development and Community Relations office._x000D_
The previous operating Fund 1 budget (other than two Board-approved staff salaries) for this unit had been funded on an OYO basis with no base budget.  Continued OYO fund support or a base budget allocation will be needed for basic operations such as supplies, equipment, materials, collateral, postage, contractual services, professional development/travel, and any projects/programs, initiatives or events._x000D_
A modest budget allocation is needed to support the current initiatives and new efforts in development such as: support for the Annual Community Awards and Donor Recognition event,  Scholarship/Donor event, President Community Advisory Council, Philanthropy Council, the creation of an annual giving program, donor cultivation and stewardship activities/events, implementing a donor/alumni/community electronic communications system, related fund raising and community relations collateral, postage and events, the creation of an alumni program, professional services for program development, support and consulting, and community relations memberships and sponsorships. Support for preparation and full participation in MCCF Major Gift Campaign will also require additional resources. These efforts will need to be properly supported in order to increase the development function of the college, as recommended by the current (2010/11) organizational review/campaign planning study by MCCF consultant The Phoenix Philanthropy Group and the Basler Group Study (2007) commissioned by the MCCD Foundation and supported by the District's strategic plan and desire for comprehensive resource development operation at each of the colleges._x000D_
If not funding the Development and Community Relations office will be not be able to operate to carry out the mission of the office and the college will not make progress in resource development, community relations and alumni relations initiatives.  The college will not be able to fully and effectively participate in the MCCF Major Gift Campaign._x000D_
Additional Object Codes include:  53550 Official Functions, 53210 Professional Services, 53500 Advertising, 53300 Printing, 54100 General Supplies, 55400 Organizational Dues, 56210 Postage, 56515 Registration, 59835 Awards/Honorariums_x000D_
_x000D_
</t>
  </si>
  <si>
    <t>Purchasing our annual bulk postage as well as periodic postage for mailings, invitations, newsletters, thank yours, etc. This is a critical component to the Development Office and the stewardship we provide to our donors and community partners.</t>
  </si>
  <si>
    <t>The position is essential to maintain and improve the operational effectiveness and efficiency in executing special events in support of resource development, community relations and official college ceremonies.  The position is critical to support the activities of the MCCF Major Gift Campaign and to further engagement and stewardship efforts with donors, donor prospects, community/business leaders, alumni, retirees, supporters, alumni and other external constituents. This position supports the work of the Office of Development and Community Relations and the Office of the President._x000D_
The Development/Community Relations office will need the continued the services of a part-time Community Relations specialist currently funded through an OYO wages allocation.  It will be critical to have this position with part-time Temporary or Board-approved staffing to continue to support efforts related to community/special events and to increase the number of development, alumni and community engagement functions of the college, as recommended by the current (2010/11) organizational review/campaign planning study by MCCF consultant The Phoenix Philanthropy Group and the Basler Group Study (2007) commissioned by the MCCD Foundation and supported by the District's strategic plan and desire for comprehensive resource development operation at each of the colleges._x000D_
If this position is unfunded the college will not be able to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of special events.  Progress will be stalled in developing plans for new donor stewardship, cultivation activities and alumni/community leader/donor engagement and recognition events in support of resource development._x000D_
Coordinator Special Events  MAT 13_x000D_
Temp Wages $10,000  ($19/hr. x 15 hr./wk. x 35 weeks)</t>
  </si>
  <si>
    <t>Receptionist and Support Staff for Development.  This position is essential to maintain and improve the operational effectiveness and efficiency of the Administration Office and supports the work of the Office of Development and Community Relations and the Office of the President. _x000D_
_x000D_If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development._x000D_
_x000D_Office Assistant Temp Level 3_x000D_
Temp Wages $18,540  ($15.45/hr. x 24 hr./wk. x 50 weeks)</t>
  </si>
  <si>
    <t>Part-time position (MAT 13 equivalent) to oversee social media, internal communication (blog, marquee posting, internal tv monitors and web content development) and photography and asset management under supervisor of the departmental director.</t>
  </si>
  <si>
    <t xml:space="preserve">Continuation of funding a part-time (25-hour per week) video specialist to populate the college website and social media platforms with video content that highlights student success, and aids in enrollment and retention initiatives. The video specialist will be responsible for scripting, shooting, editing and posting videos, under supervision of the department director. </t>
  </si>
  <si>
    <t>Paradise Valley Community College</t>
  </si>
  <si>
    <t>FY 2018-19 College Budget Development - Operational Fund</t>
  </si>
  <si>
    <t>Expected Permanent Fund?</t>
  </si>
  <si>
    <t>Need two (2) students for office support (one in the morning and one in the afternoon)_x000D_
   *  Maintain job posting databases / fliers_x000D_
   *  Update office brochures and fliers_x000D_
   *  Answer phones, take messages, schedule appointments_x000D_
   *  Greet/meet and support students when Career Advisors have appointments, meetings, or presentations_x000D_
   *  Assist with job fair planning and event/meeting scheduling_x000D_
   *  Assist financial aid students to fax documents_x000D_
JUSTIFICATION_x000D_
Federal Work study students provide integral office support (see above) for Career Services.  _x000D_
CONSEQUENCES FOR NOT FUNDING _x000D_
Without federal work study office support, the current level of services (see above) will be unable to be maintained.</t>
  </si>
  <si>
    <t>Total CWS:</t>
  </si>
  <si>
    <t>FY 2018-19 College Budget Development - College Work Student Fund</t>
  </si>
  <si>
    <t>Part-Time Circ/Acq Support</t>
  </si>
  <si>
    <t>Benefit:  Optimal levels of service provided at the Circulation Desk on a continuous basis throughout hours of operation._x000D_
Consequence:  Continued flexing of work schedule by Library Manager and staff to cover the library's regular hours of operation.</t>
  </si>
  <si>
    <t>Federal work study student employee</t>
  </si>
  <si>
    <t>Purpose: Provide critical customer service function at library's Circulation/Reserves desk. Assists with staffing during busy day hours and provides necessary coverage for evening hours._x000D_
_x000D_Benefit:Allows students attending PVCC to work on campus in a supportive environment. Provides valuable work experience to students, while simultaneously filling the library's critical need for customer service support at our Circulation/Reserves desk._x000D_
Consequences: Without our student employees, we'd be hard-pressed to provide adequate staffing to fulfill our obligation to serve students from 7 am - 7 pm._x000D_</t>
  </si>
  <si>
    <t>Purpose of request: Continue to digitize and add metadata to existing college archives collection. Coordinate with campus departments to receive and catalog materials according to newly established framework._x000D_
Benefit provided: Seamless access to college and community of our college's achievements and history. Understanding of college history and innovations allows us to reach out to community partners in support of our foundation._x000D_
Consequences: If not funded, it will be difficult to complete the digitization of our existing archives and to keep our collection up to date as new items are submitted to the archives._x000D_
Adjunct Library Faculty (10 hrs./week for 32 weeks @ $28/hr.) $8960.00_x000D_
Library intern (10 hrs./week for 32 weeks @ $13/hr.) $4160.00_x000D_</t>
  </si>
  <si>
    <t>Cornell, Renee</t>
  </si>
  <si>
    <t>110-PVMAINCA-802335_STDNT_SP</t>
  </si>
  <si>
    <t>Learning Communities</t>
  </si>
  <si>
    <t>Evergreen Summer Institute on Learning Communities</t>
  </si>
  <si>
    <t>This registration is for six faculty to attend the Evergreen Summer Institute on Learning Communities.  Faculty will benefit from this institute in creating new learning communities, aligning learning communities with the guided pathways initiative,  and  implementing strategies to cultivate a greater sense of belonging among students.  Research indicates learning communities are primary factors in student retention, completion, and success.</t>
  </si>
  <si>
    <t>This is transportation for faculty to attend the Evergreen Summer Institute on Learning Communities.  This also includes per diem for travel days and rental of a van.</t>
  </si>
  <si>
    <t>1.0 Access and Student Success; 1.1.1 Implement Student Success Strategies</t>
  </si>
  <si>
    <t>Guided Pathways</t>
  </si>
  <si>
    <t>Co-chair, faculty. 4.5 load Summer, Fall &amp; Spring. Team members, faculty. 2 load Fall &amp; Spring. $872 / load hour.</t>
  </si>
  <si>
    <t xml:space="preserve">The Early College Programs Office is requesting budget support to create a part time Dual Enrollment Coordinator position to alleviate workload from the Puma College Connection Coordinator.  This will allow for a greater program focus, especially now that we have added an additional Dual Enrollment school site and anticipate an increase in student enrollment.  _x000D_
The budget amount of $27,000 is being requested to support a 24 hour a week employee at $15.00 an hour plus any related benefits required as part of their compensation. </t>
  </si>
  <si>
    <t>FY 2018-19 College Budget Development - Puma Path Project Fund</t>
  </si>
  <si>
    <t xml:space="preserve">	Purchase promotional items to increase PVCC's image and visibility throughout the community (pens, pencils, bags, shirts and other promotional items).  _x000D_
	PV promotional products are powerful tool to attract prospective students to campus.  They catch the eye of potential students and leave lasting impression.  _x000D_
	The Recruitment Office is now the hub of most PVCC promotional items and with all campus department requests items for multiple events.  </t>
  </si>
  <si>
    <t xml:space="preserve">	The Office of Recruitment hosts many events for prospective students, families and community partners.  The food, snacks and other official function necessities make the event engaging and fun.  These events take place early in the morning or late in the evening.  Providing food items helps attendees relax, and listen more attentively to the information they are being provided._x000D_
	Purchase promotional items to increase PVCC's image and visibility throughout the community (pens, pencils, bags, shirts and other promotional items).  _x000D_
	PV promotional products are powerful tool to attract prospective students to campus.  They catch the eye of potential students and leave lasting impression.  _x000D_
	The Recruitment Office is now the hub of most PVCC promotional items and with all campus department requests items for multiple events.  </t>
  </si>
  <si>
    <t>With the changes of HCM Human Resource Management system and District Fiscal Process for Professional Services Contract, it is required each college has a personnel staff to manage and maintain the Position Control of more than 1,000 RPS's and personnel contracts. and special services contracts. District addressed the importance of this changes to ensure the accuracy and timely manner approval for employees' payroll (all temporary employees, college work-studies, adjuncts, special service contracts, and professional service contracts.</t>
  </si>
  <si>
    <t>ID #</t>
  </si>
  <si>
    <t>To pay for annual warranty fees for sim mannequins - maintenance and repair</t>
  </si>
  <si>
    <t xml:space="preserve">No </t>
  </si>
  <si>
    <t>19-OP01</t>
  </si>
  <si>
    <t>19-OP02</t>
  </si>
  <si>
    <t>19-OP03</t>
  </si>
  <si>
    <t>19-OP04</t>
  </si>
  <si>
    <t>19-OP05</t>
  </si>
  <si>
    <t>19-OP06</t>
  </si>
  <si>
    <t>19-OP07</t>
  </si>
  <si>
    <t>19-OP08</t>
  </si>
  <si>
    <t>19-OP09</t>
  </si>
  <si>
    <t>19-OP10</t>
  </si>
  <si>
    <t>19-OP11</t>
  </si>
  <si>
    <t>19-OP12</t>
  </si>
  <si>
    <t>19-OP13</t>
  </si>
  <si>
    <t>19-OP14</t>
  </si>
  <si>
    <t>19-OP15</t>
  </si>
  <si>
    <t>19-OP16</t>
  </si>
  <si>
    <t>19-OP17</t>
  </si>
  <si>
    <t>19-OP18</t>
  </si>
  <si>
    <t>19-OP19</t>
  </si>
  <si>
    <t>19-OP20</t>
  </si>
  <si>
    <t>19-OP21</t>
  </si>
  <si>
    <t>19-OP22</t>
  </si>
  <si>
    <t>19-OP23</t>
  </si>
  <si>
    <t>19-OP24</t>
  </si>
  <si>
    <t>19-OP25</t>
  </si>
  <si>
    <t>19-OP26</t>
  </si>
  <si>
    <t>19-OP27</t>
  </si>
  <si>
    <t>19-OP28</t>
  </si>
  <si>
    <t>19-OP29</t>
  </si>
  <si>
    <t>19-OP30</t>
  </si>
  <si>
    <t>19-OP31</t>
  </si>
  <si>
    <t>19-OP32</t>
  </si>
  <si>
    <t>19-OP33</t>
  </si>
  <si>
    <t>19-OP34</t>
  </si>
  <si>
    <t>19-OP35</t>
  </si>
  <si>
    <t>19-OP36</t>
  </si>
  <si>
    <t>19-OP37</t>
  </si>
  <si>
    <t>19-OP38</t>
  </si>
  <si>
    <t>19-OP39</t>
  </si>
  <si>
    <t>19-OP40</t>
  </si>
  <si>
    <t>19-OP41</t>
  </si>
  <si>
    <t>19-OP42</t>
  </si>
  <si>
    <t>19-OP43</t>
  </si>
  <si>
    <t>19-OP44</t>
  </si>
  <si>
    <t>19-OP45</t>
  </si>
  <si>
    <t>19-OP46</t>
  </si>
  <si>
    <t>19-OP47</t>
  </si>
  <si>
    <t>19-OP48</t>
  </si>
  <si>
    <t>19-OP49</t>
  </si>
  <si>
    <t>19-OP50</t>
  </si>
  <si>
    <t>19-OP51</t>
  </si>
  <si>
    <t>19-OP52</t>
  </si>
  <si>
    <t>19-OP53</t>
  </si>
  <si>
    <t>19-OP54</t>
  </si>
  <si>
    <t>19-OP55</t>
  </si>
  <si>
    <t>19-OP56</t>
  </si>
  <si>
    <t>19-OP57</t>
  </si>
  <si>
    <t>19-OP58</t>
  </si>
  <si>
    <t>19-OP59</t>
  </si>
  <si>
    <t>19-OP60</t>
  </si>
  <si>
    <t>19-OP61</t>
  </si>
  <si>
    <t>19-OP62</t>
  </si>
  <si>
    <t>19-OP63</t>
  </si>
  <si>
    <t>19-OP64</t>
  </si>
  <si>
    <t>19-OP65</t>
  </si>
  <si>
    <t>19-OP66</t>
  </si>
  <si>
    <t>19-OP67</t>
  </si>
  <si>
    <t>19-OP68</t>
  </si>
  <si>
    <t>19-OP69</t>
  </si>
  <si>
    <t>19-OP70</t>
  </si>
  <si>
    <t>19-OP71</t>
  </si>
  <si>
    <t>19-OP72</t>
  </si>
  <si>
    <t>19-OP73</t>
  </si>
  <si>
    <t>19-OP74</t>
  </si>
  <si>
    <t>19-OP75</t>
  </si>
  <si>
    <t>19-OP76</t>
  </si>
  <si>
    <t>19-OP77</t>
  </si>
  <si>
    <t>19-OP78</t>
  </si>
  <si>
    <t>19-OP79</t>
  </si>
  <si>
    <t>19-OP80</t>
  </si>
  <si>
    <t>19-OP81</t>
  </si>
  <si>
    <t>19-OP82</t>
  </si>
  <si>
    <t>19-OP83</t>
  </si>
  <si>
    <t>19-OP84</t>
  </si>
  <si>
    <t>19-OP85</t>
  </si>
  <si>
    <t>19-OP86</t>
  </si>
  <si>
    <t>19-OP87</t>
  </si>
  <si>
    <t>19-OP88</t>
  </si>
  <si>
    <t>19-OP89</t>
  </si>
  <si>
    <t>19-OP90</t>
  </si>
  <si>
    <t>19-OP91</t>
  </si>
  <si>
    <t>19-OP92</t>
  </si>
  <si>
    <t>19-OP93</t>
  </si>
  <si>
    <t>19-OP94</t>
  </si>
  <si>
    <t>19-OP95</t>
  </si>
  <si>
    <t>19-OP96</t>
  </si>
  <si>
    <t>19-OP97</t>
  </si>
  <si>
    <t>19-OP98</t>
  </si>
  <si>
    <t>19-OP99</t>
  </si>
  <si>
    <t>19-OP100</t>
  </si>
  <si>
    <t>19-OP101</t>
  </si>
  <si>
    <t>19-OP102</t>
  </si>
  <si>
    <t>19-OP103</t>
  </si>
  <si>
    <t>19-OP104</t>
  </si>
  <si>
    <t>19-OP105</t>
  </si>
  <si>
    <t>19-OP106</t>
  </si>
  <si>
    <t>19-OP107</t>
  </si>
  <si>
    <t>19-OP108</t>
  </si>
  <si>
    <t>19-OP109</t>
  </si>
  <si>
    <t>19-OP110</t>
  </si>
  <si>
    <t>19-OP111</t>
  </si>
  <si>
    <t>19-OP112</t>
  </si>
  <si>
    <t>19-OP113</t>
  </si>
  <si>
    <t>19-OP114</t>
  </si>
  <si>
    <t>19-OP115</t>
  </si>
  <si>
    <t>19-OP116</t>
  </si>
  <si>
    <t>19-OP117</t>
  </si>
  <si>
    <t>19-OP118</t>
  </si>
  <si>
    <t>ID#</t>
  </si>
  <si>
    <t>19-OP119</t>
  </si>
  <si>
    <t>19-OP120</t>
  </si>
  <si>
    <t>19-OP121</t>
  </si>
  <si>
    <t>19-OP122</t>
  </si>
  <si>
    <t>19-OP123</t>
  </si>
  <si>
    <t>19-OP124</t>
  </si>
  <si>
    <t>19-OP125</t>
  </si>
  <si>
    <t>19-OP126</t>
  </si>
  <si>
    <t>19-OP127</t>
  </si>
  <si>
    <t>19-OP128</t>
  </si>
  <si>
    <t>19-OP129</t>
  </si>
  <si>
    <t>19-OP130</t>
  </si>
  <si>
    <t>19-OP131</t>
  </si>
  <si>
    <t>19-OP132</t>
  </si>
  <si>
    <t>19-OP133</t>
  </si>
  <si>
    <t>19-OP134</t>
  </si>
  <si>
    <t>19-OP135</t>
  </si>
  <si>
    <t>19-OP137</t>
  </si>
  <si>
    <t>19-OP138</t>
  </si>
  <si>
    <t>19-OP139</t>
  </si>
  <si>
    <t>19-OP140</t>
  </si>
  <si>
    <t>19-OP141</t>
  </si>
  <si>
    <t>Total Puma Path Project:</t>
  </si>
  <si>
    <t>19-OP142</t>
  </si>
  <si>
    <t>19-OP143</t>
  </si>
  <si>
    <t>19-OP144</t>
  </si>
  <si>
    <t>19-OP145</t>
  </si>
  <si>
    <t>19-OP146</t>
  </si>
  <si>
    <t>Notes</t>
  </si>
  <si>
    <t>using department budget</t>
  </si>
  <si>
    <t>Continueous support</t>
  </si>
  <si>
    <t>New requirement from District HCM process</t>
  </si>
  <si>
    <t xml:space="preserve">$40K in base in FY17 and $40K in base in FY18 </t>
  </si>
  <si>
    <t>FY18-19</t>
  </si>
  <si>
    <t># of requests</t>
  </si>
  <si>
    <t>Student  Affairs</t>
  </si>
  <si>
    <t>Admin. Services</t>
  </si>
  <si>
    <t>President Office Staff</t>
  </si>
  <si>
    <t>Tier II - Additional  Priorites Funded Previously or Use Course Fee spend down</t>
  </si>
  <si>
    <t xml:space="preserve">16,484 base </t>
  </si>
  <si>
    <t>$2,000 decreased to fund another priority  - Adj Lib. At Black Mtn</t>
  </si>
  <si>
    <t>$686 helps cover AA Division reduction; $657 to help fund sdj. Library for Blk Mtn.</t>
  </si>
  <si>
    <t>Done in FY18</t>
  </si>
  <si>
    <t>Some Done in FY18</t>
  </si>
  <si>
    <t>Division &amp; FBC's  Recom'ed Amount</t>
  </si>
  <si>
    <t>President's Approval Amount</t>
  </si>
  <si>
    <t>2 OYO wages</t>
  </si>
  <si>
    <t>19-OP901</t>
  </si>
  <si>
    <t>19-OP903</t>
  </si>
  <si>
    <t>Amparo, Frank</t>
  </si>
  <si>
    <t>Love, Iris</t>
  </si>
  <si>
    <t>19-OP904</t>
  </si>
  <si>
    <t>Puma Pathway Grant-Recruitment Communication Flow Development and Design</t>
  </si>
  <si>
    <t>One of the Recruitment Office Staff’s goals is to assist prospective students with starting the application process and assist them through completion of the enrollment process.  This is currently done through application days, testing days, enrollment express days, regular high school visits, office visits and tours.  The number of applications started is a percentage consistent with other Maricopa Community Colleges. However, the recruitment team has identified an opportunity to increase completed applications and enrollment through targeted communication messages added to the already being sent through the CRM program.  These messages (Email, Postcards, Texts) will enhance prospective students’ and their families’ affinity for PVCC.   The prospective students and their families will create a stronger relationship with the Recruitment Office and be more likely to complete enrollment/matriculation.
The Recruitment Office is requesting funds to hire a professional freelance strategist, writer and designer consultant to create a consistent PVCC message, develop branding and a strategic communication targeting prospective students.  This communication will excite and encourage prospective students to visit and learn more about PVCC and its programs and services.  Moreover, it will inspire prospective students to start, continue and/or finish the enrollment process.  When more prospective students complete their enrollment and matriculate the enrollment numbers will climb.
Recruitment is also requesting funds to use TextAim, a phone texting platform that will allow for an additional touchpoint with potential students.  Texting is a currently recruitment strategy being used to reach out to potential students and current students to provide key messages instantly.  It is effective because it instant, short and to the point.  “It takes 7 touches to generate viable sales/leads/engage/remember “you.</t>
  </si>
  <si>
    <t>TOTAL:</t>
  </si>
  <si>
    <t xml:space="preserve">Committements and Obligation </t>
  </si>
  <si>
    <t>Student Service Specilaist Senior (formally Grade 10 - One Stop)</t>
  </si>
  <si>
    <t>Student Services Technician (Formally Grade 8)</t>
  </si>
  <si>
    <t xml:space="preserve">Provide a quality and efficient point of service for PVCC students. Incorporate training and professional development for ?One-Stop? staff.  Incorporate PVCC Ambassador Program in peer-to-peer assistance for students.  Losing the position may impact momentum created by this position, which at this time, may have an impact to service standards of the one-stop and enrollment._x000D_
</t>
  </si>
  <si>
    <t xml:space="preserve">To provide a dedicated staff person for A&amp;R which will provide support to intake processes created by new student admissions process.  RPS dollars will be used to support if staffing is not approved.  Looking to create a more consistent staffing structure for this area.  Intake includes but not limited to: College/University transcripts, IDAUTH, HB2008, HS Transcripts.  All requirements impact Admissions, Advising, Veteran Services, Financial Aid and the overall enrollment process.  </t>
  </si>
  <si>
    <t>Student Success Pilot Program</t>
  </si>
  <si>
    <t>Disability Resources And Servi</t>
  </si>
  <si>
    <t>2 DRS Office Assistant Staff</t>
  </si>
  <si>
    <t>3.12- Needs for Optimal Service Levels</t>
  </si>
  <si>
    <t>1.0  Access and Student Success; 1.1 Completion Agenda;</t>
  </si>
  <si>
    <t>PVCC Budget - Planning for FY2015-16</t>
  </si>
  <si>
    <t>As of Feb 30, 2015</t>
  </si>
  <si>
    <t xml:space="preserve">Enrollment </t>
  </si>
  <si>
    <t>FY2014-15 **</t>
  </si>
  <si>
    <t xml:space="preserve">FY2013-14 </t>
  </si>
  <si>
    <t>FY2012-13</t>
  </si>
  <si>
    <t>FY2011-12</t>
  </si>
  <si>
    <t>FY2010-11</t>
  </si>
  <si>
    <t>FY2009-10</t>
  </si>
  <si>
    <t>Total</t>
  </si>
  <si>
    <t>FTSE (+/-)</t>
  </si>
  <si>
    <t>Enrollment Percentage  (+/-)</t>
  </si>
  <si>
    <t>Audited FTSE</t>
  </si>
  <si>
    <t>Enrollment Fund (+/-)</t>
  </si>
  <si>
    <t>Base Budget Cut by District</t>
  </si>
  <si>
    <t>Total Fund (+/-)</t>
  </si>
  <si>
    <t>Note: **  FY14-15 is an estimate and FY2014-15 will be hold harmless for enrollment decline.</t>
  </si>
  <si>
    <t>Funds</t>
  </si>
  <si>
    <t>Fund 1 - General Operational</t>
  </si>
  <si>
    <t>FY2014-15</t>
  </si>
  <si>
    <t xml:space="preserve">Original Budget </t>
  </si>
  <si>
    <t xml:space="preserve">Operational Budget </t>
  </si>
  <si>
    <t>Actual Expenses &amp; Commitments</t>
  </si>
  <si>
    <t>Transferred to fund 7</t>
  </si>
  <si>
    <t>Actual Fund Balance</t>
  </si>
  <si>
    <t xml:space="preserve">Fund 230 - Auxiliary Revenue </t>
  </si>
  <si>
    <t>Beginning Budget</t>
  </si>
  <si>
    <t>Actual Revenue</t>
  </si>
  <si>
    <t>Actual Expenses</t>
  </si>
  <si>
    <t>Fund 250 - Course Fees</t>
  </si>
  <si>
    <t>Fund 280 - Non-Credit Course Fees</t>
  </si>
  <si>
    <t>Fund 3 - Carl Perkins &amp; Prop 301</t>
  </si>
  <si>
    <t>Fund 710 - College Capital</t>
  </si>
  <si>
    <t>Transfer from Operational Fund 1</t>
  </si>
  <si>
    <t xml:space="preserve">Fund 730 - 2004 GO Bond Obligation  </t>
  </si>
  <si>
    <t>Fund 910 &amp; 920 - Clubs and Organizations</t>
  </si>
  <si>
    <t>Current Year and Future Budget Plans</t>
  </si>
  <si>
    <t>FY2018-19 OYO Operational Fund</t>
  </si>
  <si>
    <t>FY 12 OYO Allocation</t>
  </si>
  <si>
    <t>FY14 OYO Funding</t>
  </si>
  <si>
    <t>FY 15 OYO Funding</t>
  </si>
  <si>
    <t>%</t>
  </si>
  <si>
    <t>FY 16 OYO Final Funding</t>
  </si>
  <si>
    <t>FY 17 OYO Final Funding</t>
  </si>
  <si>
    <t>College Administration</t>
  </si>
  <si>
    <t>Student Affairs ***</t>
  </si>
  <si>
    <t>Technology</t>
  </si>
  <si>
    <t>Reduced 1%</t>
  </si>
  <si>
    <t>Reduce 6.3%</t>
  </si>
  <si>
    <t>FY2018-19 Operational Fund Assumption</t>
  </si>
  <si>
    <t>FY17-18 OYO Commitments and Obligations Assumption</t>
  </si>
  <si>
    <t>FY2019 Estimated Expenses</t>
  </si>
  <si>
    <t xml:space="preserve">FY16-17              Recommended </t>
  </si>
  <si>
    <t xml:space="preserve">FY17-18              Recommended </t>
  </si>
  <si>
    <t xml:space="preserve">FY18-19              Recommended </t>
  </si>
  <si>
    <t>Funding Sources</t>
  </si>
  <si>
    <t>Operational Purpose Funding</t>
  </si>
  <si>
    <t>- Nursing Accreditation Visit</t>
  </si>
  <si>
    <t>OYO</t>
  </si>
  <si>
    <t>OYO Commitments &amp; Obligations</t>
  </si>
  <si>
    <t>from **</t>
  </si>
  <si>
    <t>- Aquila Hall Operation</t>
  </si>
  <si>
    <t>Base</t>
  </si>
  <si>
    <t xml:space="preserve">Program Initiative &amp; Puma path </t>
  </si>
  <si>
    <t>Subtotal:</t>
  </si>
  <si>
    <t>Additional Fund for FY19</t>
  </si>
  <si>
    <t>(A)</t>
  </si>
  <si>
    <t>- "I Will Graduate"</t>
  </si>
  <si>
    <t>Fund 230</t>
  </si>
  <si>
    <t>- Accuplacer, CELSA &amp; Perceptous License</t>
  </si>
  <si>
    <t>- Mandated Athlectic Org. Dues and Fees</t>
  </si>
  <si>
    <t xml:space="preserve">FY2018 Funding Sources </t>
  </si>
  <si>
    <t>- Finanical Aid NASFAA Annual Org. Dues</t>
  </si>
  <si>
    <t xml:space="preserve">Part-time Base Budget </t>
  </si>
  <si>
    <t xml:space="preserve">Contingency Base Budget </t>
  </si>
  <si>
    <t>from ***</t>
  </si>
  <si>
    <t>- College Safety</t>
  </si>
  <si>
    <t xml:space="preserve">Base </t>
  </si>
  <si>
    <t>(B)</t>
  </si>
  <si>
    <t>President Office</t>
  </si>
  <si>
    <t>FUND BALANCE in SURPLUS:</t>
  </si>
  <si>
    <t>(A) + (B)</t>
  </si>
  <si>
    <t>- HLC</t>
  </si>
  <si>
    <t>FY2018 Other Funding Sources</t>
  </si>
  <si>
    <t xml:space="preserve">Institutional </t>
  </si>
  <si>
    <t>Fund 230 (Carry-Forward 210)</t>
  </si>
  <si>
    <t>Fund 230 (Special Project)</t>
  </si>
  <si>
    <t>Fund 280 (Meet &amp; Confer transfers )</t>
  </si>
  <si>
    <t>TOTAL Commitments and Obligations:</t>
  </si>
  <si>
    <t>**</t>
  </si>
  <si>
    <t>Prop 301 and other grants</t>
  </si>
  <si>
    <t xml:space="preserve">Recommended Fund in Base </t>
  </si>
  <si>
    <t>FY2017-18 Budget Recommendations for Enrollment Decline</t>
  </si>
  <si>
    <t xml:space="preserve">New Personnel </t>
  </si>
  <si>
    <t>Budget Amount</t>
  </si>
  <si>
    <t>Fund Source</t>
  </si>
  <si>
    <t xml:space="preserve"> Fund 280 transferred  </t>
  </si>
  <si>
    <t xml:space="preserve">   4 Student Specialists (PSA 9)</t>
  </si>
  <si>
    <t xml:space="preserve">Student Access &amp; Success Initiate </t>
  </si>
  <si>
    <t xml:space="preserve"> P/T Wages (51310)</t>
  </si>
  <si>
    <t xml:space="preserve">       - Advising </t>
  </si>
  <si>
    <t xml:space="preserve"> P/T Evening   (51122)</t>
  </si>
  <si>
    <t xml:space="preserve">       - Student Development/Welcome Center</t>
  </si>
  <si>
    <t xml:space="preserve"> Copy Services  (53220)</t>
  </si>
  <si>
    <t xml:space="preserve">       - Tutoring Center/Student Success Coach</t>
  </si>
  <si>
    <t xml:space="preserve">Telephone $20K &amp; Salary P/P $32,298 </t>
  </si>
  <si>
    <t xml:space="preserve">       - Student Success Coach for Math Center</t>
  </si>
  <si>
    <t>FY16-17 Enrollment (2.3%)  $231K</t>
  </si>
  <si>
    <t xml:space="preserve">  2 Faculty Positions</t>
  </si>
  <si>
    <t xml:space="preserve">From $238K Prop 301 Workforce </t>
  </si>
  <si>
    <t>***</t>
  </si>
  <si>
    <t xml:space="preserve">  1 Faculty From Prop 301 Moved To Fund 1 (EMT Faculty)</t>
  </si>
  <si>
    <t>Prop 301</t>
  </si>
  <si>
    <t>1 New Associate Dean of Academic Affair Position (MAT 19)</t>
  </si>
  <si>
    <t>Vacant Pos. and Salary Push/Full</t>
  </si>
  <si>
    <t>Enrollment Reduction Estimate</t>
  </si>
  <si>
    <t xml:space="preserve">  1 New Admin Secretary III (Black Mountain) (PSA 8)</t>
  </si>
  <si>
    <t>Salary Saving Push/Full</t>
  </si>
  <si>
    <t>FY2016-17 FTSE</t>
  </si>
  <si>
    <t xml:space="preserve">  1 New Testing Technician (PSA 7)</t>
  </si>
  <si>
    <t xml:space="preserve">  1 New Faculty (Vacant)</t>
  </si>
  <si>
    <t xml:space="preserve">FY16-17 Enrollment Growth </t>
  </si>
  <si>
    <t>(-/+)</t>
  </si>
  <si>
    <t xml:space="preserve">Budget Reduction </t>
  </si>
  <si>
    <t xml:space="preserve">Sustain existing funding for the FSC budget, in order to pay for Skills Evaluators, part-time Instructors, and part-time temp help (lab techs), which are required in order to offer classes and to sustain the FSC Program. This request has been funded each year._x000D_
_x000D_The delivery of specialized FSC courses has contributed to the overall growth of the FSC program. Total FSC FTSE has increased 72.5% from 2015 (62.6) to 2016 (108.0) and 12.2% over the past five years. Since the first offering of this course, over 1,000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2012 to 2016, 343 Firefighter Operations CCL?s-5557 and 112 AAS degrees have been awarded-per IE). Students are drawn to this program due to the quality of instruction, learning strategies, established partnerships, quality of equipment and learning facilities, which has contributed to a 96% pass rate on the IFSAC accredited AZ State FF I &amp; II certification written exam, and a 91% pass rate on the IFSAC accredited AZ State and  Hazardous Materials/WMD/Terrorism 1st Responder Awareness/Operations and PROBOARD accredited TEEX (Texas A&amp;M Engineering &amp; Extension Service) Hazardous Materials/WMD/Terrorism 1st Responder Awareness/Operations certification written exams from fall 2012 to spring 2017. Over that same period, the performance-based skills certification testing for both, FF I &amp; II and Hazmat, has resulted in a 100% pass rate.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over 500 students have been hired as professional firefighters, ranging from Hawaii to New York._x000D_
_x000D_Consequences of not funding this request will result in the FSC Program cutting services and canceling primary classes or reducing available seats. Interest and industry requests related to specialized performance-based skills courses has increased. In order for us to offer these specialized courses, the funding is necessary for the skills lab instructors, skills evaluators, and part-time temp help, in order to maintain industry standard student/instructor ratios required by local, state &amp; federal standards. The PVCC Firefighter Operations Academy (FSC102) is the largest, and also recognized as the best, Firefighter candidate academy in the state and is the cornerstone of entry-level fire fighter training, education and career preparation. This course supports the other courses offered and encourages the students to persist towards program completion._x000D_
_x000D_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needs._x000D_
</t>
  </si>
  <si>
    <t xml:space="preserve">Tier II Prior </t>
  </si>
  <si>
    <t>Tier II Prior</t>
  </si>
  <si>
    <t>Funded with Commitments &amp; Obligations</t>
  </si>
  <si>
    <t xml:space="preserve">Fund appx. 55 hrs Library support </t>
  </si>
  <si>
    <t>prior year $10,000 was decreased in order to meet AA decreased OYO total.</t>
  </si>
  <si>
    <t>Use Course fee spend down for additinoal tutoring</t>
  </si>
  <si>
    <t>Tier III prior year</t>
  </si>
  <si>
    <t>New</t>
  </si>
  <si>
    <t>Course Fees</t>
  </si>
  <si>
    <t>Carl Perkings</t>
  </si>
  <si>
    <t>Previously Funded by Puma Path</t>
  </si>
  <si>
    <t>Base already covered $10K</t>
  </si>
  <si>
    <t>Prop 301 - Needs additional $3,600 high priority</t>
  </si>
  <si>
    <t>Periously Funded by Puma Pathway</t>
  </si>
  <si>
    <t>Add $10K to assist with other sraffing request</t>
  </si>
  <si>
    <t>FY17 Plan -4% with 185.68 FTSE's</t>
  </si>
  <si>
    <t>- FY18 Enrollment Decline (-4%)</t>
  </si>
  <si>
    <t>As of March 1, 2018</t>
  </si>
  <si>
    <t xml:space="preserve">May apply through Puma Pathway </t>
  </si>
  <si>
    <t>19-C33</t>
  </si>
  <si>
    <t>2.1 Innovative and Flexible Course Offerings</t>
  </si>
  <si>
    <t>Prop 301 - Partially Covered</t>
  </si>
  <si>
    <t>FY18 OYO Funding</t>
  </si>
  <si>
    <t>FY19 OYO Funding</t>
  </si>
  <si>
    <t>FY19 OYO Final Funding</t>
  </si>
  <si>
    <t>PVCC Budget Development Requests and Approvals  Summary</t>
  </si>
  <si>
    <t>Operational Fund Requests</t>
  </si>
  <si>
    <t>Requested Total</t>
  </si>
  <si>
    <t>Divisions/ Committees Recommended</t>
  </si>
  <si>
    <t>FBC Recommended</t>
  </si>
  <si>
    <t>College President's Approvals</t>
  </si>
  <si>
    <t>Info. Technology</t>
  </si>
  <si>
    <t>Coll. President Office</t>
  </si>
  <si>
    <t>Capital Fund Requests</t>
  </si>
  <si>
    <t xml:space="preserve">Capital Occupational </t>
  </si>
  <si>
    <t>Capital Non Technology</t>
  </si>
  <si>
    <t xml:space="preserve">Requested Total </t>
  </si>
  <si>
    <t xml:space="preserve">Divisions Recommended </t>
  </si>
  <si>
    <t xml:space="preserve">FBC Recommended </t>
  </si>
  <si>
    <t>College President</t>
  </si>
  <si>
    <t>Notes: Additional $50,000 for Furniture and Facility Remodel Requests will be reviewed separately with different process.</t>
  </si>
  <si>
    <t xml:space="preserve">           Additional $60,000 recommended from Capital Fund for Library Collection and Media Resources.</t>
  </si>
  <si>
    <t xml:space="preserve">  </t>
  </si>
  <si>
    <t>PROP 301 Grant</t>
  </si>
  <si>
    <t>Fiscal Year 2018-2019</t>
  </si>
  <si>
    <t>FY 2018-19 College Budget Development - Prop 301</t>
  </si>
  <si>
    <t xml:space="preserve">Prop 301 TOTAL: </t>
  </si>
  <si>
    <t xml:space="preserve">The Early College Programs office is requesting funding to higher a student service specialist sr. position to serve as the AAEC academic planner.  Under the new classification this places the individual at a 111 pay grade with a minimum salary of $37,175 plus benefits. _x000D__x000D_During the 2016-2017 academic year AAEC enrolled 371 unduplicated students and enrolled in 5,072 credits during the Fall and Spring semesters.  Their total FTSE For the year was 169.06.  There is a need for consistent academic planning, and coordination of business processes related to admissions and enrollment that would help this partnership operate at an optimal level.  Some of the challenges faced over the last two years include an inconsistent admissions/enrollment process.  As a result AAEC students were not properly flagged in SIS and students were getting dropped from classes.  This lead to inaccuracy of tracking and understanding the impact that the AAEC student population has on enrollment.  A full time academic planner would allow us to spend more time planning out academic pathways for students, helping students understand the progress they have made toward their degree or certificate, improve successful course completion rates by working with the high school administration on meeting additional academic needs of the students.  AAEC also has a goal of increasing the number of AA degree and AGEC certificate earners and a full time Academic Planner would aid in meeting this goal._x000D_ _x000D_During the 2016-2017 academic year AAEC students completed courses at a rate of 86 percent.  While this number is higher than the completion rate of the general population, it is much lower than the completion rate for other similar programs reported nationally (97-99%) and for PVCC's Early College Programs department as a whole (94%).  The goal for AAEC is to coordinate with AAEC administration, PVCC resources, and Early College Programs to aid in improving this rate to 95 percent.  Doing this would provide two benefits.  AAEC students would complete a higher number of credits attempted, which would allow student greater progress toward their AA or AGEC completion goals, and PVCC would retain more AAEC students in future semesters as their successful completion of a college course affects their enrollment ability in the following semester.  To give an example of how this impacts PVCC.  During the Fall 2016 semester 301 students took at least one college course.  Of those enrolled that Fall 95 students did not successfully complete 132 courses.  AAEC has a policy that restricts enrollment for any student who did not successfully complete a course.  This meant that 95 students were now ineligible to take a course at PVCC for the following Spring 2017 semester. </t>
  </si>
  <si>
    <t>This request is to fund the following supplies, which are reoccurring and required for student use each semester, in order to fulfill curriculum requirements for FSC102, FSC159 and FSC175.The wood package is purchased each semester and has been previously funded utilizing FSC course fees. _x000D_
120 sheets- 15/32 OSB (oriented strand board) per semester_x000D_
100- 2x4x96 wood studs per semester_x000D_
These supplies are required, in order to provide Live Fire, Ventilation and Firefighter Survival training. These performance-based skills are mandated and required by the state training and certification authority, AZCFSE (AZ Center for Fire Service Excellence), which accredits our program through the national Fire Service accrediting body, IFSAC (International Fire Service Accreditation Congress)._x000D_</t>
  </si>
  <si>
    <t>College President Office</t>
  </si>
  <si>
    <t>Puma Pathway Project</t>
  </si>
  <si>
    <t>PVCC - FY19 CAPITAL TECHNOLOGY BUDGET REQUESTS</t>
  </si>
  <si>
    <t>Planning Unit Manager</t>
  </si>
  <si>
    <t>Account Title</t>
  </si>
  <si>
    <t>College Priorities</t>
  </si>
  <si>
    <t>Priority</t>
  </si>
  <si>
    <t>Cost Per Item</t>
  </si>
  <si>
    <t xml:space="preserve">FBC's Recom'ded  Amount </t>
  </si>
  <si>
    <t>College President's Approval Amount</t>
  </si>
  <si>
    <t>19-C01</t>
  </si>
  <si>
    <t>Equipment for Classrooms M202 &amp; M204 and a Communication Classroom</t>
  </si>
  <si>
    <t xml:space="preserve">4 laptops at $1200 (total $4,800) and 2 TV's at $1500 (total $3,000) for a grand total of $7,800. The 3 laptop computers are needed in the primary classroom (M 204) that is used for COM 225 (Public Speaking) classes for use simultaneously follows:  (1) One laptop for professors to use to grade student speeches using Canvas; (2) One laptop for student helpers to transfer digital recordings of student speeches to students' flash drives; and (3) One laptop for students to use an Apple TV to project video on the TV screen in front of the classroom while also projecting the desktop computer image via the projector on the front screen (If we do not have access to this third laptop computer, then students will not have an opportunity to learn how this is done and to experience doing so in a presentation). The fourth laptop will be used by the professor to grade student speeches in Canvas when two COM 225 classes are offered at the same time, and thus one has to be taught in a room other than M 204._x000D_
The two tvs will be mounted in the back of Communication rooms M 202 and M 204 to facilitate the use of presentational aids like PowerPoint slides by professors and students; the tvs serve as a cheater tv, so that the speaker can see what the class is seeing on the front screen without having to look at the front screen and turn his or her back to the class.  Many professional presentation rooms have a tv in the back of the room to aid presenters, and we would like our students_x000D_ to have this experience._x000D_
</t>
  </si>
  <si>
    <t xml:space="preserve">1.0 Access and Student Success </t>
  </si>
  <si>
    <t>19-C02</t>
  </si>
  <si>
    <t>Purpose: to expedite the work of student interns who'll be digitizing our archives collection_x000D_
Consequence: Though we have one scanner, there will likely be an adjunct library faculty as well as student interns using it. So to make the workflow more manageable and to be more efficient, we'd like to request another._x000D_
1 HP 4800 x 9600dpi Scanner ($500.00) _x000D_
We have one scanner currently which is at the industry standard for photo scanning quality. It's a pricey scanner, however, so we'd be open to a different model that provides the same color accuracy and photo reproduction.</t>
  </si>
  <si>
    <t xml:space="preserve">3.2 Innovation and Recognition &gt;&gt; Sustainable Resources and Processes </t>
  </si>
  <si>
    <t>19-C03</t>
  </si>
  <si>
    <t>Laptop request for each of the four academic planners that reside in the Early College Programs office which would allow employees to access MCCCD websites and files and provide valuable student service functions while off site._x000D_
Estimates for each laptop are $2,000 each.</t>
  </si>
  <si>
    <t>1.2 Economic and Workforce development</t>
  </si>
  <si>
    <t>35% from Occ Ed Funding</t>
  </si>
  <si>
    <t>19-C04</t>
  </si>
  <si>
    <t xml:space="preserve">_x000D_Replace 31 Obsolete Computers in E148_x000D_
JUSTIFICATION: The 30 HP 7320 &amp; 1 HP 8300 computers in E148 purchased in May 2012 meet the criteria for obsolescence replacement._x000D_
_x000D_If this request is not approved, students will not have access to reliable computers in the open lab. _x000D_ $49,600.00 _x000D_
 </t>
  </si>
  <si>
    <t>Included in 19-C10</t>
  </si>
  <si>
    <t>19-C05</t>
  </si>
  <si>
    <t>The current wide-format poster printer is reaching end-of -life and has not be reliable. (Purchase Date:  1/22/11)_x000D_
We do not have a maintenance contract for this printer._x000D_
The Help Desk is the primary resource for the extensive poster printing for the Campus._x000D_
If this request is not approved and the printer fails, poster printing will be delayed while waiting for repairs or replacement._x000D_</t>
  </si>
  <si>
    <t>19-C06</t>
  </si>
  <si>
    <t>Purchase two large TV Monitors (size TBD) for group collaboration tables in the Commons Open Lab (price estimate)_x000D_
Students will have the option to work as a group to collaborate on their coursework with a large monitor that the whole group can view and interact with. Each other_x000D_</t>
  </si>
  <si>
    <t>1.1 Completion Agenda</t>
  </si>
  <si>
    <t>19-C07</t>
  </si>
  <si>
    <t>The art program needs to modernize its curriculum and offer more AAFA degree required art courses with computer technology and software. Specifically, the program needs to update 2D and 3D design courses and digital media and animation courses to include more current and power computer technology to provide better instruction and to meet the degree requirements for transfer students._x000D_
This request is for a 20-25 station computer lab with a high quality graphics card, laser cutter, 3D-printer , 2 Flatbed Scanners , 1 additional Printer for a total of 2 printers_x000D_
Software includes Adobe suite, Autodesk tools Free with 'A.R.C. license' : 3D Studio Max; Mud Box, Unity, Unreal, Maya, _x000D_
The ARC license is free for up to 300 users but needs to be updated by PVCC._x000D_
The new digital art studio could be a shared room in E-building or a dedicated room to digital art, which would then also be used for all digital photo classes and lab hours for students in other art courses working with a digital focus.</t>
  </si>
  <si>
    <t>1.1. Implement Student Success Strategies</t>
  </si>
  <si>
    <t>Another $75K from Occ Ed Funding</t>
  </si>
  <si>
    <t>19-C08</t>
  </si>
  <si>
    <t>Upgrade/replacement of the wireless microphone components in the CPA. Currently the wireless microphone system is over 10 years old and is running on banned frequencies from the FAA. Our older microphones are not tunable to the new approved frequency ranges._x000D_
The system upgrade would include handheld microphones, on-ear microphones, 8 microphone receiver units and XLR cables to connect with the CPA audio system.</t>
  </si>
  <si>
    <t>19-C09</t>
  </si>
  <si>
    <t>19-C10</t>
  </si>
  <si>
    <t>Weidner, Corey</t>
  </si>
  <si>
    <t>110-PVMAINCA-802110_INSTRCTO</t>
  </si>
  <si>
    <t>Data Processing</t>
  </si>
  <si>
    <t>Workstation Replacement (Staff &amp; Instruction)</t>
  </si>
  <si>
    <t>Workstation Replacement (Staff &amp; Instruction): 133_x000D_
Instructional (63)_x000D_
E148: 31_x000D_
General Instructor Stations: 32_x000D_
-----------------------------------------_x000D_
Employees (70)_x000D_
General: 60_x000D_
Anticipated New Hires: 10</t>
  </si>
  <si>
    <t>1.0 Student Access and Student Success</t>
  </si>
  <si>
    <t>19-C11</t>
  </si>
  <si>
    <t>Laptop Workstation Replacement (Staff &amp; Instruction)</t>
  </si>
  <si>
    <t>Laptop Workstation Replacement (Staff &amp; Instruction): 63_x000D_
Instructional (49)_x000D_
Nursing: 2_x000D_
LSC: 6_x000D_
Q Math Center: 7_x000D_
CPA Music Program: 3_x000D_
DRS: 1_x000D_
Cart M1: 30_x000D_
Staff (13)_x000D_
General Staff: 7_x000D_
New Hires: 6</t>
  </si>
  <si>
    <t>19-C12</t>
  </si>
  <si>
    <t>Audio Visual</t>
  </si>
  <si>
    <t>Projectors Replacement</t>
  </si>
  <si>
    <t>19-C13</t>
  </si>
  <si>
    <t>MFD Workgroup Print Devices</t>
  </si>
  <si>
    <t>MFP Workgroup Print Devices: 9_x000D_
Replace obsolesced workgroup printers and copiers with a single device to consolidate print, copy, scan and fax functions. All of the areas defined have a device that is well past an end-of-life status, and were never part of a formal obsolescence cycle based on print impressions._x000D_
Locations:_x000D_
Administration - Color (1)_x000D_
G Workroom (1)_x000D_
J Workroom (1)_x000D_
LS Workroom (2)_x000D_
M Workrooms (4)_x000D__x000D_</t>
  </si>
  <si>
    <t xml:space="preserve">Increased to 18 units total </t>
  </si>
  <si>
    <t>19-C14</t>
  </si>
  <si>
    <t>Black and White Laser Printers</t>
  </si>
  <si>
    <t xml:space="preserve">Black and White Laser Printers (5)_x000D_
Replace obsolesced workgroup printers. All of the areas defined have a device that are at end-of-life status, are being recommended for replacements by an obsolescence cycle based on print impressions._x000D_
Locations:_x000D_
Computer Commons (E134, E142, E148): 3_x000D_
H (H103): 1_x000D_
OH Cart: 1_x000D__x000D_
</t>
  </si>
  <si>
    <t>19-C15</t>
  </si>
  <si>
    <t>Instructional Lecterns Replacement</t>
  </si>
  <si>
    <t>Instructional Lecterns: 37_x000D_
Replace obsolete lecterns in the M-bldg. classrooms. The lecterns in M-bldg. are the original model from 1999. Upgrading this furniture now, will prepare the rooms for integrated instructional technologies to be installed in a future fiscal year refresh._x000D_
Locations: _x000D_M-bldg.: 37</t>
  </si>
  <si>
    <t>19-C902</t>
  </si>
  <si>
    <t>Storage and New network equipment</t>
  </si>
  <si>
    <t>College-Wide</t>
  </si>
  <si>
    <t>Storage array at Black Mountain Campus and New Network Equipment for KSC and Health Science Buildings who did not get new network equipment 3 years ago because the buildings were newer</t>
  </si>
  <si>
    <t>New Request, not in SPOL</t>
  </si>
  <si>
    <t>19-C903</t>
  </si>
  <si>
    <t>Emergency Technology Fund</t>
  </si>
  <si>
    <t>PVCC - FY19 OCCUPATIONAL CAPITAL BUDGET REQUESTS</t>
  </si>
  <si>
    <t>Capital Occupational</t>
  </si>
  <si>
    <t>19-C901</t>
  </si>
  <si>
    <t>Integrated Public Health</t>
  </si>
  <si>
    <t>Support of the Development of the Integrated Health Sciences Center technology needs</t>
  </si>
  <si>
    <t>75% from TCT  Funding</t>
  </si>
  <si>
    <t>19-C16</t>
  </si>
  <si>
    <t>2.2   
Expand and Enhance Partnerships; 2.3   
Align Occupational Programs</t>
  </si>
  <si>
    <t>19-C17</t>
  </si>
  <si>
    <t>2.3
Align Occupational Programs</t>
  </si>
  <si>
    <t>19-C18</t>
  </si>
  <si>
    <t>19-C19</t>
  </si>
  <si>
    <t>19-C20</t>
  </si>
  <si>
    <t>19-C21</t>
  </si>
  <si>
    <t xml:space="preserve">https://www.synthesizers.com/portable33.html_x000D_
This request is for a portable modular synthesizer and accessories. The synthesizer would be used for several classes in the AAS degree in Audio Production Technology including MTC 191, MTC 192, MTC 291, MUC 122, MUC 195, MUC 196 and MUC 295._x000D_
Information from instructor Tony Obr:_x000D_
It's becoming increasingly more common to see racks of modular synthesizer gear in recording studios. The past 15 years has seen a renewed interest in the use of analog gear in music production. Having a modular system such as this would give students the rare opportunity to use this kind of technology in the classroom. It could also help to solidify concepts introduced in the electronic music classes. I find some students respond better to learning about new technology when they're able to interact with the technology in a more hands-on way, as opposed to working exclusively in software. _x000D_
Currently in my EM classes I bring in my own modular synth from home to demonstrate the creative possibilities of using a modular synth. I allow the students to use my modular system, but this has its limitations in that I only bring it in once or twice in the semester. Having a modular system in the class room would allow the students in these classes to explore the subject more in depth.  
The nice thing about this system is that it can integrate with the Moog Voyager we already have in the lab. This system would be utilized in all the classes I teach including, electronic music, sound design, sound synthesis (if that goes through), and the multimedia ensemble._x000D_
_x000D_Also, having a modular synth in the classroom is just really cool! It's definitely a curiosity, and having this massive piece of music production technology on hand might get students interested in taking our electronic music classes. This particular system is portable, so there's the potential to demonstrate modular synthesizers in community outreach settings as well._x000D_
_x000D_
_x000D_
</t>
  </si>
  <si>
    <t>19-C22</t>
  </si>
  <si>
    <t>19-C23</t>
  </si>
  <si>
    <t>19-C24</t>
  </si>
  <si>
    <t>19-C25</t>
  </si>
  <si>
    <t>19-C26</t>
  </si>
  <si>
    <t>Occupational Capital Request - EMT Advanced Military Causality Simulation Kits</t>
  </si>
  <si>
    <t>Advanced Military Casualty Simulation Kit, A0142, from Boundtree Medical, 2 @ $645 each, total $1290.00_x000D_
Consequence of not funding is that the equipment will not be available to support educational delivery in the EMT/Paramedicine programs</t>
  </si>
  <si>
    <t xml:space="preserve">3.2  
Sustainable Resources and Processes. </t>
  </si>
  <si>
    <t>19-C27</t>
  </si>
  <si>
    <t>ECG Code Simulators, 12 Lead L9851003 from Boundtree Medical, 6 @ $850 each for a total of $5100.00_x000D_
_x000D_Consequences of not funding are that equipment will not be available as needed to support educational delivery in the EMT/Paramedicine Programs.</t>
  </si>
  <si>
    <t>19-C28</t>
  </si>
  <si>
    <t>Occupational Capital Request - EMT Airway Larry Airway Mgmt. Trainer</t>
  </si>
  <si>
    <t>19-C29</t>
  </si>
  <si>
    <t>Occupational Capital Request - EMT Child Airway Mgmt. Trainer</t>
  </si>
  <si>
    <t xml:space="preserve">Child Airway Management Trainer with Advanced Airway Management, LF03663UG, NASCO Lifeforms, 3 @ $985, Total - $2955._x000D_
_x000D_Consequences of not funding would be failure to provide adequate resources for skills training for EMT/Paramedicine._x000D_
</t>
  </si>
  <si>
    <t>19-C30</t>
  </si>
  <si>
    <t>19-C31</t>
  </si>
  <si>
    <t>Foods Lab Equipment</t>
  </si>
  <si>
    <t>Refrigerator and Oven for the Kitchen Lab at Cactus Shadows HS.  The Dietetic Technology Consortium Program currently offers FON142AB Applied Food Principles at Cactus Shadows HS and shares the Kitchen lab and all equipment (large and small appliances and utensils, etc.) with the HS Culinary Program.  One section of 16-24 students is offered each semester, and a new course, FON135 Sustainable Cooking, will be offered beginning next fall as part of the Track IV Sustainability Program. _x000D_
_x000D_A recommendation by the ACEND site reviewers during the recent re-accreditation of the DT Consortium Program was to secure a kitchen lab for the FON142AB class, and ideally this would be on-campus.  The Cactus Shadows Lab is near the Black Mtn. campus and we have developed a partnership with the Culinary Faculty to use the lab.  Therefore this request fits within our goal of maintaining ACEND accreditation of the program. _x000D_
_x000D_The lab is in need of a refrigerator and one additional oven to help complete the equipment needed for 6 full kitchen labs.  We are hoping in lieu of providing the additional equipment, the facility rental fee will be waived for us.  _x000D__x000D_The cost of the oven and refrigerator based on estimates from local vendors are as follows:_x000D_
_x000D_Oven - $750, includes taxes, shipping and handling_x000D_
Refrigerator - $1500, includes taxes, shipping and handling._x000D_
_x000D_The total amount for both pieces of equipment is provided above.</t>
  </si>
  <si>
    <t>2.3 Align Occupational Programs</t>
  </si>
  <si>
    <t>19-C39</t>
  </si>
  <si>
    <t>Replacement treadmills - Skillmill</t>
  </si>
  <si>
    <t xml:space="preserve">The constant usage of the fitness equipment by this many people makes it necessary to replace the equipment in a timely manner to prevent injury to members and/or liabilities to the College. I equipment is not updated, it becomes costly in repair bills. New treadmill technology is now available that will decrease the cost of maintenance (the treadmills are non-motorized).  The treadmills are safer to use since they stop immediately if a person falters or falls while exercising.  </t>
  </si>
  <si>
    <t>One from Non-Tech Capital  Fund</t>
  </si>
  <si>
    <t>19-C32</t>
  </si>
  <si>
    <t xml:space="preserve">Acquire new lab equipment, such as IV simulator,  to be used to support faculty teaching skills in the lab to achieve effective student learning outcomes._x000D_
</t>
  </si>
  <si>
    <t>Approved with Prop 301 fund</t>
  </si>
  <si>
    <t>Another $25K from IT  Funding</t>
  </si>
  <si>
    <t>19-C34</t>
  </si>
  <si>
    <t>PVCC - FY19 NON-TECHNOLOGY CAPITAL BUDGET REQUESTS</t>
  </si>
  <si>
    <t>19-C35</t>
  </si>
  <si>
    <t>Fitness Center Capital Equipment - Nu Step</t>
  </si>
  <si>
    <t xml:space="preserve">The Fitness Center provides the usage of fitness equipment to approximately 2,000 students ranging from 14 through 93 years of age, each week of the year. Instructor's instruct students on how to use the equipment and explain to them the benefits of exercise for their health and wellness. We have acquired two new senior groups beginning in 2018 which has increased the need for the Nu Step machines which accommodates the physical abilities for the elderly members._x000D_
</t>
  </si>
  <si>
    <t>19-C36</t>
  </si>
  <si>
    <t>Technogym Flexibility -Posterior  Machine</t>
  </si>
  <si>
    <t>We currently have the hip flex machine that improves mobility and functionality in the hip flexors and quadriceps. .This request is a machine that pairs with our current machine (this new machine will be used to stretch the back of the leg).  This is required in order to provide a balanced workout, thus helping to prevent injuries. The machine will be usable for all members of all fitness levels and will help them to improve flexibility (which is an essential component of overall fitness).</t>
  </si>
  <si>
    <t>19-C37</t>
  </si>
  <si>
    <t>Update stereo system and speakers</t>
  </si>
  <si>
    <t>The current system is 20 years old and outdated. The last power outage has damaged the system and not functioning correctly.  The sound system is used throughout the day to play music while working out (which is an expectation at all fitness gyms).</t>
  </si>
  <si>
    <t>No further need for this request</t>
  </si>
  <si>
    <t>19-C38</t>
  </si>
  <si>
    <t>Legend Fitness Lever Edge Unilateral Trap Shrug/Lunge/Deadlift</t>
  </si>
  <si>
    <t>This request is to meet the needs for those student who want a greater challenge in their strength training and _x000D_
development. This machine is versatile piece of equipment allowing users to work both the upper and lower body_x000D_
with multiple lift capabilities.</t>
  </si>
  <si>
    <t>19-C40</t>
  </si>
  <si>
    <t>Personnel Requests</t>
  </si>
  <si>
    <t>Carry-Forward from FY18</t>
  </si>
  <si>
    <t>Capital Non-Technology Total :</t>
  </si>
  <si>
    <t xml:space="preserve">Requests Total </t>
  </si>
  <si>
    <t xml:space="preserve">Non-Personnel </t>
  </si>
  <si>
    <t>The HR Office requires consistent, knowledgeable front desk staff to ensure exceptional customer service, assure new hire documents comply with federal and state laws, and MCC policies and procedures related to basic HR functions. This position enters all new hires data into HRMS, is responsible for I-9 documentation, provides assistance with Payroll functions, and oversees records management for personnel files and all adjunct faculty files.  Continuing OYO funding for an HR Assistant will ensure that laws, policies, procedures and paperwork related to core HR functions are handled in a consistent, accurate and timely manner. This position enters all new hires data into HRMS, is responsible for I-9 documentation, provides assistance with Payroll functions, and oversees records management for personnel files and all adjunct faculty files. _x000D_
The loss of funding for this position would be extremely detrimental to the operation of the HR office. The loss of this position would negatively impact customer service and result in delays in all HR processes, particularly related to support functions in the recruitment, screening and hiring areas.  We currently have an incumbent in this role who is trained and provides exceptional service to faculty, staff and senior management at PVCC. The loss of funding for this position would cause significant negative impact to the department and to PVCC, and would slow down virtually every HR process. _x000D_</t>
  </si>
  <si>
    <t>Receptionist and Support Staff for Development.  This position is essential to maintain and improve the operational effectiveness and efficiency of the Administration Office and supports the work of the Office of Development and Community Relations and the Office of the President. _x000D_
_x000D_If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development._x000D_ _x000D_Office Assistant Temp Level 3_x000D_ Temp Wages $18,540  ($15.45/hr. x 24 hr./wk. x 50 weeks)</t>
  </si>
  <si>
    <t>One by Occ. Capital Fund</t>
  </si>
  <si>
    <t xml:space="preserve">Capital Technology ToTal: </t>
  </si>
  <si>
    <t>Capital Occupational Total:</t>
  </si>
  <si>
    <t>Notes:  Not included Prop301 $1.6M received for Qblg and Nursing Prog</t>
  </si>
  <si>
    <t>Intraosseous Infusion Simulator, LF01108UG, Nasco Lifeforms,  2 @ $650, Total - $1300._x000D__x000D_Consequences of not funding would be failure to provide adequate resources for skills training for EMT/Paramedicine.</t>
  </si>
  <si>
    <t>Sound Devices 702T Recorder: https://www.sweetwater.com/store/detail/702T_x000D_
The field recorder would be used for several classes in the AAS degree in Audio Production Technology including MUC 122, MUC 195, MUC 196 and MUC 295._x000D_
From Dr. Brett Reed:_x000D_
This is a top of the line field recorder. Sound Devices has been the industry standard manufacturer for a while. I would use this in the same applications listed above. However, this is a dedicated recorder, meaning there are other bells and whistles we'd need to purchase to get it up and running. Actually, we could use equipment we have on hand (the mic inputs are standard XLR), but it we wanted to give our students the experience of using equipment they might find while working in the industry, we would need to purchase other things._x000D_
This includes: _x000D_Shotgun mic: https://www.sweetwater.com/store/detail/MKH416_x000D_
-Boom pole: https://www.sweetwater.com/store/detail/BoompolePro_x000D_
-Windshield/Shockmount: https://www.sweetwater.com/store/detail/Blimp2_x000D_
This is all high quality gear, and close to what students might be using if they were working jobs in location recording.</t>
  </si>
  <si>
    <t>Projectors Replacement: 40_x000D_
Data projectors are critical to classroom instruction. Most projectors in the M-bldg. complex are now reaching an end-of-life status. We need to replace all classrooms within M building and have spares on hand. We will continue to build on the momentum of past device refresh cycles, in which IT has been working to build a regionally-based obsolescence plan. _x000D_
M-bldg. : 37;  Q120A/B: 2_x000D_;  Spare: 1</t>
  </si>
  <si>
    <t>_x000D_Hear Technologies Hear Back Four Pack_x000D_
https://www.sweetwater.com/store/detail/HearBack4pk_x000D_
+ Hear Technologies Hear Back Mixer - Qty 2 (total of 6 Hear Back Mixers)_x000D_
https://www.sweetwater.com/store/detail/HearBackMix_x000D_
_x000D_+ Pro Co DA88XM-10 - Analog DB25-XLRM Patch Snake, 10'_x000D_
https://www.sweetwater.com/store/detail/DA88XM10_x000D_
_x000D_+ Startech Cat6 Snagless Ethernet Cable - 50' Qty 2_x000D_
https://www.sweetwater.com/store/detail/Ethernet50_x000D_
_x000D_The Hear Back Mixer is your personal control surface that allows you to create your own monitor mix. The mixer features 10-channel control, eight incoming signals, and your own monitor volume. You also have control over the built-in DSP Limiter (designed as a brick wall limiter for hearing protection and to protect monitor wedges from overload). Also, for convenient onstage or in studio use, the mixer offers a built-in standard threaded mic stand mount! Each mixer is connected to the hub via affordable and easily available Cat 5e cables. _x000D_
Industry standard equipment for working in a modern studio environment, typical of the systems students will encounter after finishing their studies. _x000D_
Use in MUC195,196, 295, 197, 198_x000D_</t>
  </si>
  <si>
    <t>Continue relationship with online tutoring vendor</t>
  </si>
  <si>
    <t>710-PVMAINCA-802255_ACAD_SPP</t>
  </si>
  <si>
    <t>710-PVMAINCA-801565_INSTRCTO</t>
  </si>
  <si>
    <t>710-PVMAINCA-800235_INSTRCTO</t>
  </si>
  <si>
    <t>710-PVMAINCA-800700_INSTRCTO</t>
  </si>
  <si>
    <t>710-PVMAINCA-801010_INSTRCTO</t>
  </si>
  <si>
    <t>710-PVMAINCA-800540_INSTRCTO</t>
  </si>
  <si>
    <t>710-PVMAINCA-800655_INSTRCTO</t>
  </si>
  <si>
    <t>710-PVMAINCA-802210_INSTRCTO</t>
  </si>
  <si>
    <t>710-PVMAINCA-801120_INSTRCTO</t>
  </si>
  <si>
    <t>710-PVMAINCA-800160_INSTRCTO</t>
  </si>
  <si>
    <t>710-PVMAINCA-800300_INSTRCTO</t>
  </si>
  <si>
    <t>710-PVMAINCA-802165_ACAD_SPP</t>
  </si>
  <si>
    <t>710-PVMAINCA-801715_INSTRCTO</t>
  </si>
  <si>
    <t>710-PVMAINCA-801455_INSTRCTO</t>
  </si>
  <si>
    <t>710-PVMAINCA-802110_INSTRCTO</t>
  </si>
  <si>
    <t>710-PVMAINCA-802170_ACAD_SPP</t>
  </si>
  <si>
    <t>710-PVMAINCA-802075_OP/MNTPL</t>
  </si>
  <si>
    <t>110-PVMAINCA-801530_STDNT_SV</t>
  </si>
  <si>
    <t>110-PVMAINCA-801600_STDNT_SV</t>
  </si>
  <si>
    <t>110-PVMAINCA-801525_STDNT_SV</t>
  </si>
  <si>
    <t>110-PVMAINCA-802570_INSTRCTO</t>
  </si>
  <si>
    <t>110-PVMAINCA-802570_STDNT_SV</t>
  </si>
  <si>
    <t>Removed by Kat's Request Dublicated from FY17-18</t>
  </si>
  <si>
    <t>Approved to use Fund 230</t>
  </si>
  <si>
    <t>230-PVMAINCA-802580_STDNT_SV</t>
  </si>
  <si>
    <t>Notes: $43,560 was approved to use Fund 230 for Recuitment Office.</t>
  </si>
  <si>
    <t>Removed by Kat's request 4/18/18. Copied by mistake from FY16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</si>
</sst>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_(&quot;$&quot;* #,##0_);_(&quot;$&quot;* \(#,##0\);_(&quot;$&quot;* &quot;-&quot;?_);_(@_)"/>
    <numFmt numFmtId="168" formatCode="_(&quot;$&quot;* #,##0.0_);_(&quot;$&quot;* \(#,##0.0\);_(&quot;$&quot;* &quot;-&quot;??_);_(@_)"/>
    <numFmt numFmtId="169" formatCode="#,##0;\-#,##0;&quot;-&quot;"/>
    <numFmt numFmtId="170" formatCode="#,##0.00;\-#,##0.00;&quot;-&quot;"/>
    <numFmt numFmtId="171" formatCode="#,##0%;\-#,##0%;&quot;- &quot;"/>
    <numFmt numFmtId="172" formatCode="#,##0.0%;\-#,##0.0%;&quot;- &quot;"/>
    <numFmt numFmtId="173" formatCode="#,##0.00%;\-#,##0.00%;&quot;- &quot;"/>
    <numFmt numFmtId="174" formatCode="#,##0.0;\-#,##0.0;&quot;-&quot;"/>
    <numFmt numFmtId="175" formatCode="_([$€-2]* #,##0.00_);_([$€-2]* \(#,##0.00\);_([$€-2]* &quot;-&quot;??_)"/>
    <numFmt numFmtId="176" formatCode="0%;\(0%\)"/>
    <numFmt numFmtId="177" formatCode="\ \ @"/>
    <numFmt numFmtId="178" formatCode="\ \ \ \ @"/>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sz val="18"/>
      <color theme="1"/>
      <name val="Calibri"/>
      <family val="2"/>
      <scheme val="minor"/>
    </font>
    <font>
      <b/>
      <i/>
      <sz val="22"/>
      <color theme="1"/>
      <name val="Calibri"/>
      <family val="2"/>
      <scheme val="minor"/>
    </font>
    <font>
      <b/>
      <i/>
      <sz val="11"/>
      <color theme="1"/>
      <name val="Calibri"/>
      <family val="2"/>
      <scheme val="minor"/>
    </font>
    <font>
      <i/>
      <sz val="11"/>
      <color theme="1"/>
      <name val="Calibri"/>
      <family val="2"/>
      <scheme val="minor"/>
    </font>
    <font>
      <sz val="10"/>
      <name val="Verdana"/>
      <family val="2"/>
    </font>
    <font>
      <b/>
      <sz val="12"/>
      <name val="Cambria"/>
      <family val="1"/>
      <scheme val="major"/>
    </font>
    <font>
      <b/>
      <sz val="11"/>
      <name val="Cambria"/>
      <family val="1"/>
      <scheme val="major"/>
    </font>
    <font>
      <sz val="10"/>
      <name val="Myriad Pro"/>
      <family val="2"/>
    </font>
    <font>
      <sz val="10"/>
      <color indexed="10"/>
      <name val="Myriad Pro"/>
      <family val="2"/>
    </font>
    <font>
      <b/>
      <sz val="10"/>
      <name val="Myriad Pro"/>
      <family val="2"/>
    </font>
    <font>
      <b/>
      <sz val="11"/>
      <name val="Myriad Pro"/>
      <family val="2"/>
    </font>
    <font>
      <sz val="11"/>
      <name val="Myriad Pro"/>
      <family val="2"/>
    </font>
    <font>
      <sz val="10"/>
      <color indexed="55"/>
      <name val="Myriad Pro"/>
      <family val="2"/>
    </font>
    <font>
      <sz val="10"/>
      <name val="Arial"/>
      <family val="2"/>
    </font>
    <font>
      <u/>
      <sz val="10"/>
      <name val="Myriad Pro"/>
      <family val="2"/>
    </font>
    <font>
      <i/>
      <sz val="10"/>
      <name val="Myriad Pro"/>
      <family val="2"/>
    </font>
    <font>
      <sz val="11"/>
      <name val="Calibri"/>
      <family val="2"/>
      <scheme val="minor"/>
    </font>
    <font>
      <b/>
      <i/>
      <sz val="12"/>
      <color theme="1"/>
      <name val="Calibri"/>
      <family val="2"/>
      <scheme val="minor"/>
    </font>
    <font>
      <sz val="10"/>
      <color indexed="8"/>
      <name val="Arial"/>
      <family val="2"/>
    </font>
    <font>
      <b/>
      <sz val="10"/>
      <name val="Arial Unicode MS"/>
      <family val="2"/>
    </font>
    <font>
      <sz val="10"/>
      <color indexed="8"/>
      <name val="MS Sans Serif"/>
      <family val="2"/>
    </font>
    <font>
      <sz val="11"/>
      <color indexed="8"/>
      <name val="Calibri"/>
      <family val="2"/>
    </font>
    <font>
      <sz val="10"/>
      <color indexed="12"/>
      <name val="Arial"/>
      <family val="2"/>
    </font>
    <font>
      <sz val="12"/>
      <color rgb="FF006100"/>
      <name val="Calibri"/>
      <family val="2"/>
      <scheme val="minor"/>
    </font>
    <font>
      <b/>
      <sz val="12"/>
      <name val="Arial"/>
      <family val="2"/>
    </font>
    <font>
      <sz val="10"/>
      <color indexed="14"/>
      <name val="Arial"/>
      <family val="2"/>
    </font>
    <font>
      <sz val="12"/>
      <color rgb="FF9C6500"/>
      <name val="Calibri"/>
      <family val="2"/>
      <scheme val="minor"/>
    </font>
    <font>
      <sz val="10"/>
      <name val="Arial Unicode MS"/>
      <family val="2"/>
    </font>
    <font>
      <sz val="10"/>
      <color indexed="10"/>
      <name val="Arial"/>
      <family val="2"/>
    </font>
    <font>
      <sz val="10"/>
      <name val="MS Sans Serif"/>
      <family val="2"/>
    </font>
    <font>
      <b/>
      <sz val="10"/>
      <name val="MS Sans Serif"/>
      <family val="2"/>
    </font>
    <font>
      <b/>
      <sz val="11"/>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FFF99"/>
        <bgColor indexed="64"/>
      </patternFill>
    </fill>
    <fill>
      <patternFill patternType="mediumGray">
        <fgColor indexed="22"/>
      </patternFill>
    </fill>
    <fill>
      <patternFill patternType="solid">
        <fgColor theme="5" tint="0.59999389629810485"/>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auto="1"/>
      </bottom>
      <diagonal/>
    </border>
    <border>
      <left/>
      <right/>
      <top style="thin">
        <color auto="1"/>
      </top>
      <bottom style="medium">
        <color auto="1"/>
      </bottom>
      <diagonal/>
    </border>
    <border>
      <left style="thin">
        <color rgb="FFB2B2B2"/>
      </left>
      <right style="thin">
        <color rgb="FFB2B2B2"/>
      </right>
      <top style="thin">
        <color auto="1"/>
      </top>
      <bottom style="medium">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top style="medium">
        <color theme="3" tint="0.59996337778862885"/>
      </top>
      <bottom style="medium">
        <color auto="1"/>
      </bottom>
      <diagonal/>
    </border>
    <border>
      <left/>
      <right/>
      <top style="medium">
        <color theme="3" tint="0.59996337778862885"/>
      </top>
      <bottom style="medium">
        <color auto="1"/>
      </bottom>
      <diagonal/>
    </border>
    <border>
      <left/>
      <right style="thin">
        <color auto="1"/>
      </right>
      <top style="medium">
        <color theme="3" tint="0.59996337778862885"/>
      </top>
      <bottom style="medium">
        <color auto="1"/>
      </bottom>
      <diagonal/>
    </border>
    <border>
      <left style="thin">
        <color auto="1"/>
      </left>
      <right style="thin">
        <color auto="1"/>
      </right>
      <top style="medium">
        <color theme="3" tint="0.59996337778862885"/>
      </top>
      <bottom style="medium">
        <color auto="1"/>
      </bottom>
      <diagonal/>
    </border>
    <border>
      <left style="medium">
        <color auto="1"/>
      </left>
      <right style="medium">
        <color auto="1"/>
      </right>
      <top style="medium">
        <color theme="3" tint="0.59996337778862885"/>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9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9" fillId="0" borderId="0"/>
    <xf numFmtId="44" fontId="29" fillId="0" borderId="0" applyFont="0" applyFill="0" applyBorder="0" applyAlignment="0" applyProtection="0"/>
    <xf numFmtId="9" fontId="29" fillId="0" borderId="0" applyFont="0" applyFill="0" applyBorder="0" applyAlignment="0" applyProtection="0"/>
    <xf numFmtId="9" fontId="38" fillId="0" borderId="0" applyFont="0" applyFill="0" applyBorder="0" applyAlignment="0" applyProtection="0"/>
    <xf numFmtId="169" fontId="43" fillId="0" borderId="0" applyFill="0" applyBorder="0" applyAlignment="0"/>
    <xf numFmtId="170" fontId="43" fillId="0" borderId="0" applyFill="0" applyBorder="0" applyAlignment="0"/>
    <xf numFmtId="171" fontId="43" fillId="0" borderId="0" applyFill="0" applyBorder="0" applyAlignment="0"/>
    <xf numFmtId="172" fontId="43" fillId="0" borderId="0" applyFill="0" applyBorder="0" applyAlignment="0"/>
    <xf numFmtId="173" fontId="43" fillId="0" borderId="0" applyFill="0" applyBorder="0" applyAlignment="0"/>
    <xf numFmtId="169" fontId="43" fillId="0" borderId="0" applyFill="0" applyBorder="0" applyAlignment="0"/>
    <xf numFmtId="174" fontId="43" fillId="0" borderId="0" applyFill="0" applyBorder="0" applyAlignment="0"/>
    <xf numFmtId="170" fontId="43" fillId="0" borderId="0" applyFill="0" applyBorder="0" applyAlignment="0"/>
    <xf numFmtId="16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38"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4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4" fontId="43" fillId="0" borderId="0" applyFill="0" applyBorder="0" applyAlignment="0"/>
    <xf numFmtId="169" fontId="47" fillId="0" borderId="0" applyFill="0" applyBorder="0" applyAlignment="0"/>
    <xf numFmtId="170" fontId="47" fillId="0" borderId="0" applyFill="0" applyBorder="0" applyAlignment="0"/>
    <xf numFmtId="169" fontId="47" fillId="0" borderId="0" applyFill="0" applyBorder="0" applyAlignment="0"/>
    <xf numFmtId="174" fontId="47" fillId="0" borderId="0" applyFill="0" applyBorder="0" applyAlignment="0"/>
    <xf numFmtId="170" fontId="47" fillId="0" borderId="0" applyFill="0" applyBorder="0" applyAlignment="0"/>
    <xf numFmtId="175" fontId="45" fillId="0" borderId="0" applyFont="0" applyFill="0" applyBorder="0" applyAlignment="0" applyProtection="0"/>
    <xf numFmtId="175" fontId="45" fillId="0" borderId="0" applyFont="0" applyFill="0" applyBorder="0" applyAlignment="0" applyProtection="0"/>
    <xf numFmtId="0" fontId="48" fillId="2" borderId="0" applyNumberFormat="0" applyBorder="0" applyAlignment="0" applyProtection="0"/>
    <xf numFmtId="0" fontId="49" fillId="0" borderId="32" applyNumberFormat="0" applyAlignment="0" applyProtection="0">
      <alignment horizontal="left" vertical="center"/>
    </xf>
    <xf numFmtId="0" fontId="49" fillId="0" borderId="46">
      <alignment horizontal="left" vertical="center"/>
    </xf>
    <xf numFmtId="169" fontId="50" fillId="0" borderId="0" applyFill="0" applyBorder="0" applyAlignment="0"/>
    <xf numFmtId="170" fontId="50" fillId="0" borderId="0" applyFill="0" applyBorder="0" applyAlignment="0"/>
    <xf numFmtId="169" fontId="50" fillId="0" borderId="0" applyFill="0" applyBorder="0" applyAlignment="0"/>
    <xf numFmtId="174" fontId="50" fillId="0" borderId="0" applyFill="0" applyBorder="0" applyAlignment="0"/>
    <xf numFmtId="170" fontId="50" fillId="0" borderId="0" applyFill="0" applyBorder="0" applyAlignment="0"/>
    <xf numFmtId="0" fontId="51" fillId="4"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6" fillId="0" borderId="0"/>
    <xf numFmtId="0" fontId="45" fillId="0" borderId="0"/>
    <xf numFmtId="0" fontId="1" fillId="0" borderId="0"/>
    <xf numFmtId="0" fontId="1" fillId="0" borderId="0"/>
    <xf numFmtId="0" fontId="1" fillId="0" borderId="0"/>
    <xf numFmtId="0" fontId="52" fillId="0" borderId="0"/>
    <xf numFmtId="0" fontId="1" fillId="0" borderId="0"/>
    <xf numFmtId="0" fontId="45" fillId="0" borderId="0"/>
    <xf numFmtId="0" fontId="1" fillId="0" borderId="0"/>
    <xf numFmtId="0" fontId="1" fillId="0" borderId="0"/>
    <xf numFmtId="0" fontId="38" fillId="0" borderId="0"/>
    <xf numFmtId="0" fontId="19" fillId="0" borderId="0"/>
    <xf numFmtId="0" fontId="38" fillId="0" borderId="0"/>
    <xf numFmtId="0" fontId="52" fillId="0" borderId="0"/>
    <xf numFmtId="0" fontId="52" fillId="0" borderId="0"/>
    <xf numFmtId="0" fontId="45" fillId="0" borderId="0"/>
    <xf numFmtId="0" fontId="38"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8" fillId="8" borderId="8" applyNumberFormat="0" applyFont="0" applyAlignment="0" applyProtection="0"/>
    <xf numFmtId="173" fontId="38" fillId="0" borderId="0" applyFont="0" applyFill="0" applyBorder="0" applyAlignment="0" applyProtection="0"/>
    <xf numFmtId="176"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4"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169" fontId="53" fillId="0" borderId="0" applyFill="0" applyBorder="0" applyAlignment="0"/>
    <xf numFmtId="170" fontId="53" fillId="0" borderId="0" applyFill="0" applyBorder="0" applyAlignment="0"/>
    <xf numFmtId="169" fontId="53" fillId="0" borderId="0" applyFill="0" applyBorder="0" applyAlignment="0"/>
    <xf numFmtId="174" fontId="53" fillId="0" borderId="0" applyFill="0" applyBorder="0" applyAlignment="0"/>
    <xf numFmtId="170" fontId="53" fillId="0" borderId="0" applyFill="0" applyBorder="0" applyAlignment="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16">
      <alignment horizontal="center"/>
    </xf>
    <xf numFmtId="3" fontId="54" fillId="0" borderId="0" applyFont="0" applyFill="0" applyBorder="0" applyAlignment="0" applyProtection="0"/>
    <xf numFmtId="0" fontId="54" fillId="48" borderId="0" applyNumberFormat="0" applyFont="0" applyBorder="0" applyAlignment="0" applyProtection="0"/>
    <xf numFmtId="49" fontId="43" fillId="0" borderId="0" applyFill="0" applyBorder="0" applyAlignment="0"/>
    <xf numFmtId="177" fontId="43" fillId="0" borderId="0" applyFill="0" applyBorder="0" applyAlignment="0"/>
    <xf numFmtId="178" fontId="43" fillId="0" borderId="0" applyFill="0" applyBorder="0" applyAlignment="0"/>
  </cellStyleXfs>
  <cellXfs count="518">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center" vertical="top" wrapText="1"/>
    </xf>
    <xf numFmtId="0" fontId="0" fillId="33" borderId="10" xfId="0" applyFill="1" applyBorder="1" applyAlignment="1">
      <alignment vertical="top" wrapText="1"/>
    </xf>
    <xf numFmtId="0" fontId="0" fillId="33" borderId="10" xfId="0" applyFill="1" applyBorder="1" applyAlignment="1">
      <alignment horizontal="center" vertical="top" wrapText="1"/>
    </xf>
    <xf numFmtId="0" fontId="0" fillId="33" borderId="10" xfId="0" applyFill="1" applyBorder="1" applyAlignment="1">
      <alignment horizontal="left" vertical="top" wrapText="1"/>
    </xf>
    <xf numFmtId="0" fontId="0" fillId="0" borderId="0" xfId="0" applyAlignment="1">
      <alignment horizontal="center" vertical="top"/>
    </xf>
    <xf numFmtId="164" fontId="0" fillId="33" borderId="10" xfId="1" applyNumberFormat="1" applyFont="1" applyFill="1" applyBorder="1" applyAlignment="1">
      <alignment vertical="top" wrapText="1"/>
    </xf>
    <xf numFmtId="164" fontId="0" fillId="0" borderId="0" xfId="1" applyNumberFormat="1" applyFont="1" applyAlignment="1">
      <alignment vertical="top"/>
    </xf>
    <xf numFmtId="164" fontId="0" fillId="0" borderId="0" xfId="1" applyNumberFormat="1" applyFont="1" applyAlignment="1">
      <alignment vertical="top" wrapText="1"/>
    </xf>
    <xf numFmtId="0" fontId="16" fillId="34" borderId="0" xfId="0" applyFont="1" applyFill="1" applyAlignment="1">
      <alignment vertical="top" wrapText="1"/>
    </xf>
    <xf numFmtId="0" fontId="16" fillId="34" borderId="0" xfId="0" applyFont="1" applyFill="1" applyAlignment="1">
      <alignment horizontal="center" vertical="top" wrapText="1"/>
    </xf>
    <xf numFmtId="0" fontId="16" fillId="34" borderId="0" xfId="0" applyFont="1" applyFill="1" applyAlignment="1">
      <alignment horizontal="left" vertical="top" wrapText="1"/>
    </xf>
    <xf numFmtId="0" fontId="16" fillId="34" borderId="0" xfId="0" applyFont="1" applyFill="1" applyAlignment="1">
      <alignment horizontal="center" vertical="top"/>
    </xf>
    <xf numFmtId="0" fontId="16" fillId="34" borderId="0" xfId="0" applyFont="1" applyFill="1" applyAlignment="1">
      <alignment vertical="top"/>
    </xf>
    <xf numFmtId="164" fontId="16" fillId="34" borderId="0" xfId="1" applyNumberFormat="1" applyFont="1" applyFill="1" applyAlignment="1">
      <alignment vertical="top"/>
    </xf>
    <xf numFmtId="0" fontId="0" fillId="35" borderId="0" xfId="0" applyFill="1" applyAlignment="1">
      <alignment horizontal="center" vertical="top" wrapText="1"/>
    </xf>
    <xf numFmtId="0" fontId="0" fillId="35" borderId="0" xfId="0" applyFill="1" applyAlignment="1">
      <alignment horizontal="left" vertical="top" wrapText="1"/>
    </xf>
    <xf numFmtId="0" fontId="0" fillId="35" borderId="0" xfId="0" applyFill="1" applyAlignment="1">
      <alignment horizontal="right" vertical="top"/>
    </xf>
    <xf numFmtId="0" fontId="0" fillId="35" borderId="0" xfId="0" applyFill="1" applyAlignment="1">
      <alignment horizontal="center" vertical="top"/>
    </xf>
    <xf numFmtId="0" fontId="0" fillId="35" borderId="0" xfId="0" applyFill="1" applyAlignment="1">
      <alignment vertical="top"/>
    </xf>
    <xf numFmtId="164" fontId="0" fillId="35" borderId="0" xfId="1" applyNumberFormat="1" applyFont="1" applyFill="1" applyAlignment="1">
      <alignment vertical="top"/>
    </xf>
    <xf numFmtId="0" fontId="16" fillId="35" borderId="0" xfId="0" applyFont="1" applyFill="1" applyAlignment="1">
      <alignment horizontal="left" vertical="top" wrapText="1"/>
    </xf>
    <xf numFmtId="0" fontId="16" fillId="35" borderId="0" xfId="0" applyFont="1" applyFill="1" applyAlignment="1">
      <alignment horizontal="left"/>
    </xf>
    <xf numFmtId="0" fontId="16" fillId="33" borderId="0" xfId="0" applyFont="1" applyFill="1" applyAlignment="1">
      <alignment horizontal="center" vertical="top" wrapText="1"/>
    </xf>
    <xf numFmtId="0" fontId="16" fillId="33" borderId="0" xfId="0" applyFont="1" applyFill="1" applyAlignment="1">
      <alignment horizontal="left" vertical="top" wrapText="1"/>
    </xf>
    <xf numFmtId="0" fontId="16" fillId="33" borderId="0" xfId="0" applyFont="1" applyFill="1" applyAlignment="1">
      <alignment horizontal="center" vertical="top"/>
    </xf>
    <xf numFmtId="0" fontId="16" fillId="33" borderId="0" xfId="0" applyFont="1" applyFill="1" applyAlignment="1">
      <alignment vertical="top"/>
    </xf>
    <xf numFmtId="0" fontId="16" fillId="35" borderId="0" xfId="0" applyFont="1" applyFill="1" applyAlignment="1">
      <alignment horizontal="center" vertical="top" wrapText="1"/>
    </xf>
    <xf numFmtId="0" fontId="16" fillId="35" borderId="0" xfId="0" applyFont="1" applyFill="1" applyAlignment="1">
      <alignment horizontal="right" vertical="top"/>
    </xf>
    <xf numFmtId="0" fontId="16" fillId="35" borderId="0" xfId="0" applyFont="1" applyFill="1" applyAlignment="1">
      <alignment horizontal="center" vertical="top"/>
    </xf>
    <xf numFmtId="0" fontId="16" fillId="35" borderId="0" xfId="0" applyFont="1" applyFill="1" applyAlignment="1">
      <alignment vertical="top"/>
    </xf>
    <xf numFmtId="0" fontId="16" fillId="35" borderId="0" xfId="0" applyFont="1" applyFill="1" applyAlignment="1"/>
    <xf numFmtId="0" fontId="16" fillId="33" borderId="10" xfId="0" applyFont="1" applyFill="1" applyBorder="1" applyAlignment="1">
      <alignment vertical="top" wrapText="1"/>
    </xf>
    <xf numFmtId="0" fontId="16" fillId="33" borderId="10" xfId="0" applyFont="1" applyFill="1" applyBorder="1" applyAlignment="1">
      <alignment horizontal="center" vertical="top" wrapText="1"/>
    </xf>
    <xf numFmtId="0" fontId="16" fillId="33" borderId="10" xfId="0" applyFont="1" applyFill="1" applyBorder="1" applyAlignment="1">
      <alignment horizontal="left" vertical="top" wrapText="1"/>
    </xf>
    <xf numFmtId="164" fontId="16" fillId="33" borderId="0" xfId="1" applyNumberFormat="1" applyFont="1" applyFill="1" applyAlignment="1">
      <alignment vertical="center"/>
    </xf>
    <xf numFmtId="0" fontId="18" fillId="0" borderId="0" xfId="0" applyFont="1" applyAlignment="1">
      <alignment horizontal="left" vertical="center"/>
    </xf>
    <xf numFmtId="0" fontId="16" fillId="33" borderId="0" xfId="0" applyFont="1" applyFill="1" applyAlignment="1">
      <alignment horizontal="left" vertical="center"/>
    </xf>
    <xf numFmtId="0" fontId="16" fillId="0" borderId="0" xfId="0" applyFont="1" applyAlignment="1">
      <alignment horizontal="right" vertical="center"/>
    </xf>
    <xf numFmtId="0" fontId="16" fillId="33" borderId="0" xfId="0" applyFont="1" applyFill="1" applyAlignment="1">
      <alignment horizontal="right" vertical="center"/>
    </xf>
    <xf numFmtId="0" fontId="16" fillId="33" borderId="10" xfId="0" applyFont="1" applyFill="1" applyBorder="1" applyAlignment="1">
      <alignment horizontal="center" vertical="center" wrapText="1"/>
    </xf>
    <xf numFmtId="0" fontId="16" fillId="33" borderId="10" xfId="0" applyFont="1" applyFill="1" applyBorder="1" applyAlignment="1">
      <alignment vertical="center" textRotation="90" wrapText="1"/>
    </xf>
    <xf numFmtId="0" fontId="16" fillId="33" borderId="10" xfId="0" applyFont="1" applyFill="1" applyBorder="1" applyAlignment="1">
      <alignment vertical="center" wrapText="1"/>
    </xf>
    <xf numFmtId="164" fontId="16" fillId="33" borderId="10" xfId="1" applyNumberFormat="1" applyFont="1" applyFill="1" applyBorder="1" applyAlignment="1">
      <alignment horizontal="center" vertical="center" wrapText="1"/>
    </xf>
    <xf numFmtId="0" fontId="19" fillId="0" borderId="10" xfId="0" applyFont="1" applyBorder="1" applyAlignment="1">
      <alignment vertical="top"/>
    </xf>
    <xf numFmtId="0" fontId="19" fillId="0" borderId="10" xfId="0" applyFont="1" applyBorder="1" applyAlignment="1">
      <alignment vertical="top" wrapText="1"/>
    </xf>
    <xf numFmtId="0" fontId="19" fillId="0" borderId="10" xfId="0" applyFont="1" applyBorder="1" applyAlignment="1">
      <alignment horizontal="center" vertical="top" wrapText="1"/>
    </xf>
    <xf numFmtId="0" fontId="19" fillId="0" borderId="10" xfId="0" applyFont="1" applyBorder="1" applyAlignment="1">
      <alignment horizontal="center" vertical="top"/>
    </xf>
    <xf numFmtId="0" fontId="20" fillId="0" borderId="0" xfId="0" applyFont="1" applyAlignment="1">
      <alignment horizontal="left" vertical="top" wrapText="1"/>
    </xf>
    <xf numFmtId="0" fontId="21" fillId="35" borderId="0" xfId="0" applyFont="1" applyFill="1" applyAlignment="1">
      <alignment horizontal="left" vertical="top" wrapText="1"/>
    </xf>
    <xf numFmtId="0" fontId="20" fillId="0" borderId="10" xfId="0" applyFont="1" applyBorder="1" applyAlignment="1">
      <alignment vertical="top" wrapText="1"/>
    </xf>
    <xf numFmtId="0" fontId="20" fillId="0" borderId="10" xfId="0" applyFont="1" applyBorder="1" applyAlignment="1">
      <alignment horizontal="left" vertical="top" wrapText="1"/>
    </xf>
    <xf numFmtId="0" fontId="0" fillId="0" borderId="10" xfId="0" applyFont="1" applyBorder="1" applyAlignment="1">
      <alignment vertical="top"/>
    </xf>
    <xf numFmtId="0" fontId="0" fillId="0" borderId="10" xfId="0" applyFont="1" applyBorder="1" applyAlignment="1">
      <alignment vertical="top" wrapText="1"/>
    </xf>
    <xf numFmtId="0" fontId="0" fillId="0" borderId="10" xfId="0" applyFont="1" applyBorder="1" applyAlignment="1">
      <alignment horizontal="center" vertical="top" wrapText="1"/>
    </xf>
    <xf numFmtId="0" fontId="0" fillId="0" borderId="10" xfId="0" applyFont="1" applyBorder="1" applyAlignment="1">
      <alignment horizontal="left" vertical="top" wrapText="1"/>
    </xf>
    <xf numFmtId="0" fontId="0" fillId="0" borderId="10" xfId="0" applyFont="1" applyBorder="1" applyAlignment="1">
      <alignment horizontal="center" vertical="top"/>
    </xf>
    <xf numFmtId="164" fontId="22" fillId="0" borderId="0" xfId="1" applyNumberFormat="1" applyFont="1" applyAlignment="1">
      <alignment vertical="center"/>
    </xf>
    <xf numFmtId="164" fontId="22" fillId="34" borderId="0" xfId="1" applyNumberFormat="1" applyFont="1" applyFill="1" applyAlignment="1">
      <alignment vertical="top"/>
    </xf>
    <xf numFmtId="164" fontId="16" fillId="34" borderId="0" xfId="0" applyNumberFormat="1" applyFont="1" applyFill="1" applyAlignment="1">
      <alignment horizontal="left" vertical="top" wrapText="1"/>
    </xf>
    <xf numFmtId="164" fontId="22" fillId="36" borderId="0" xfId="1" applyNumberFormat="1" applyFont="1" applyFill="1" applyAlignment="1">
      <alignment vertical="top"/>
    </xf>
    <xf numFmtId="164" fontId="0" fillId="0" borderId="0" xfId="0" applyNumberFormat="1"/>
    <xf numFmtId="0" fontId="23" fillId="0" borderId="0" xfId="0" applyFont="1"/>
    <xf numFmtId="164" fontId="18" fillId="36" borderId="0" xfId="1" applyNumberFormat="1" applyFont="1" applyFill="1" applyAlignment="1">
      <alignment horizontal="center" vertical="center"/>
    </xf>
    <xf numFmtId="0" fontId="16" fillId="33" borderId="12" xfId="0" applyFont="1" applyFill="1" applyBorder="1" applyAlignment="1">
      <alignment vertical="top" wrapText="1"/>
    </xf>
    <xf numFmtId="0" fontId="0" fillId="0" borderId="10" xfId="0" applyBorder="1"/>
    <xf numFmtId="164" fontId="0" fillId="0" borderId="10" xfId="1" applyNumberFormat="1" applyFont="1" applyBorder="1" applyAlignment="1">
      <alignment vertical="top"/>
    </xf>
    <xf numFmtId="0" fontId="0" fillId="0" borderId="10" xfId="0" applyBorder="1" applyAlignment="1">
      <alignment horizontal="center" vertical="top"/>
    </xf>
    <xf numFmtId="0" fontId="0" fillId="0" borderId="10" xfId="0" applyBorder="1" applyAlignment="1">
      <alignment vertical="top" wrapText="1"/>
    </xf>
    <xf numFmtId="0" fontId="16" fillId="37" borderId="0" xfId="0" applyFont="1" applyFill="1" applyAlignment="1"/>
    <xf numFmtId="0" fontId="16" fillId="37" borderId="0" xfId="0" applyFont="1" applyFill="1" applyAlignment="1">
      <alignment horizontal="center" vertical="top" wrapText="1"/>
    </xf>
    <xf numFmtId="0" fontId="16" fillId="37" borderId="0" xfId="0" applyFont="1" applyFill="1" applyAlignment="1">
      <alignment horizontal="left" vertical="top" wrapText="1"/>
    </xf>
    <xf numFmtId="0" fontId="16" fillId="37" borderId="0" xfId="0" applyFont="1" applyFill="1" applyAlignment="1">
      <alignment horizontal="right" vertical="top"/>
    </xf>
    <xf numFmtId="0" fontId="16" fillId="37" borderId="0" xfId="0" applyFont="1" applyFill="1" applyAlignment="1">
      <alignment horizontal="center" vertical="top"/>
    </xf>
    <xf numFmtId="0" fontId="16" fillId="37" borderId="0" xfId="0" applyFont="1" applyFill="1" applyAlignment="1">
      <alignment vertical="top"/>
    </xf>
    <xf numFmtId="0" fontId="16" fillId="37" borderId="10" xfId="0" applyFont="1" applyFill="1" applyBorder="1" applyAlignment="1">
      <alignment horizontal="center" vertical="top"/>
    </xf>
    <xf numFmtId="0" fontId="0" fillId="37" borderId="10" xfId="0" applyFill="1" applyBorder="1"/>
    <xf numFmtId="0" fontId="0" fillId="0" borderId="10" xfId="0" applyBorder="1" applyAlignment="1">
      <alignment horizontal="center" vertical="top" wrapText="1"/>
    </xf>
    <xf numFmtId="0" fontId="0" fillId="0" borderId="10" xfId="0" applyBorder="1" applyAlignment="1">
      <alignment horizontal="left" vertical="top" wrapText="1"/>
    </xf>
    <xf numFmtId="0" fontId="16" fillId="35" borderId="0" xfId="0" applyFont="1" applyFill="1" applyAlignment="1">
      <alignment vertical="top" wrapText="1"/>
    </xf>
    <xf numFmtId="0" fontId="0" fillId="35" borderId="10" xfId="0" applyFill="1" applyBorder="1"/>
    <xf numFmtId="164" fontId="22" fillId="37" borderId="0" xfId="1" applyNumberFormat="1" applyFont="1" applyFill="1" applyAlignment="1">
      <alignment vertical="top"/>
    </xf>
    <xf numFmtId="0" fontId="0" fillId="0" borderId="10" xfId="0" applyBorder="1" applyAlignment="1">
      <alignment vertical="top"/>
    </xf>
    <xf numFmtId="0" fontId="16" fillId="39" borderId="10" xfId="0" applyFont="1" applyFill="1" applyBorder="1" applyAlignment="1">
      <alignment vertical="top" wrapText="1"/>
    </xf>
    <xf numFmtId="164" fontId="0" fillId="39" borderId="10" xfId="1" applyNumberFormat="1" applyFont="1" applyFill="1" applyBorder="1" applyAlignment="1">
      <alignment vertical="top"/>
    </xf>
    <xf numFmtId="164" fontId="16" fillId="40" borderId="10" xfId="1" applyNumberFormat="1" applyFont="1" applyFill="1" applyBorder="1" applyAlignment="1">
      <alignment vertical="top"/>
    </xf>
    <xf numFmtId="164" fontId="0" fillId="40" borderId="10" xfId="1" applyNumberFormat="1" applyFont="1" applyFill="1" applyBorder="1" applyAlignment="1">
      <alignment vertical="top"/>
    </xf>
    <xf numFmtId="164" fontId="16" fillId="41" borderId="10" xfId="1" applyNumberFormat="1" applyFont="1" applyFill="1" applyBorder="1" applyAlignment="1">
      <alignment vertical="top"/>
    </xf>
    <xf numFmtId="164" fontId="0" fillId="41" borderId="10" xfId="1" applyNumberFormat="1" applyFont="1" applyFill="1" applyBorder="1" applyAlignment="1">
      <alignment vertical="top"/>
    </xf>
    <xf numFmtId="164" fontId="16" fillId="40" borderId="0" xfId="1" applyNumberFormat="1" applyFont="1" applyFill="1" applyAlignment="1">
      <alignment vertical="top"/>
    </xf>
    <xf numFmtId="164" fontId="19" fillId="40" borderId="10" xfId="1" applyNumberFormat="1" applyFont="1" applyFill="1" applyBorder="1" applyAlignment="1">
      <alignment vertical="top" wrapText="1"/>
    </xf>
    <xf numFmtId="164" fontId="19" fillId="40" borderId="10" xfId="1" applyNumberFormat="1" applyFont="1" applyFill="1" applyBorder="1" applyAlignment="1">
      <alignment vertical="top"/>
    </xf>
    <xf numFmtId="164" fontId="16" fillId="41" borderId="10" xfId="1" applyNumberFormat="1" applyFont="1" applyFill="1" applyBorder="1" applyAlignment="1">
      <alignment horizontal="center" vertical="center" wrapText="1"/>
    </xf>
    <xf numFmtId="164" fontId="16" fillId="41" borderId="0" xfId="1" applyNumberFormat="1" applyFont="1" applyFill="1" applyAlignment="1">
      <alignment vertical="top"/>
    </xf>
    <xf numFmtId="164" fontId="19" fillId="41" borderId="10" xfId="1" applyNumberFormat="1" applyFont="1" applyFill="1" applyBorder="1" applyAlignment="1">
      <alignment vertical="top" wrapText="1"/>
    </xf>
    <xf numFmtId="164" fontId="19" fillId="41" borderId="10" xfId="1" applyNumberFormat="1" applyFont="1" applyFill="1" applyBorder="1" applyAlignment="1">
      <alignment vertical="top"/>
    </xf>
    <xf numFmtId="164" fontId="16" fillId="39" borderId="0" xfId="1" applyNumberFormat="1" applyFont="1" applyFill="1" applyAlignment="1">
      <alignment vertical="top"/>
    </xf>
    <xf numFmtId="164" fontId="16" fillId="42" borderId="0" xfId="1" applyNumberFormat="1" applyFont="1" applyFill="1" applyAlignment="1">
      <alignment vertical="top"/>
    </xf>
    <xf numFmtId="164" fontId="19" fillId="42" borderId="10" xfId="1" applyNumberFormat="1" applyFont="1" applyFill="1" applyBorder="1" applyAlignment="1">
      <alignment vertical="top" wrapText="1"/>
    </xf>
    <xf numFmtId="164" fontId="19" fillId="42" borderId="10" xfId="1" applyNumberFormat="1" applyFont="1" applyFill="1" applyBorder="1" applyAlignment="1">
      <alignment vertical="top"/>
    </xf>
    <xf numFmtId="164" fontId="16" fillId="42" borderId="10" xfId="1" applyNumberFormat="1" applyFont="1" applyFill="1" applyBorder="1" applyAlignment="1">
      <alignment vertical="top"/>
    </xf>
    <xf numFmtId="164" fontId="0" fillId="42" borderId="10" xfId="1" applyNumberFormat="1" applyFont="1" applyFill="1" applyBorder="1" applyAlignment="1">
      <alignment vertical="top"/>
    </xf>
    <xf numFmtId="0" fontId="0" fillId="37" borderId="0" xfId="0" applyFill="1"/>
    <xf numFmtId="0" fontId="16" fillId="37" borderId="10" xfId="0" applyFont="1" applyFill="1" applyBorder="1" applyAlignment="1">
      <alignment horizontal="left"/>
    </xf>
    <xf numFmtId="0" fontId="0" fillId="37" borderId="10" xfId="0" applyFill="1" applyBorder="1" applyAlignment="1">
      <alignment horizontal="left" vertical="top"/>
    </xf>
    <xf numFmtId="0" fontId="0" fillId="37" borderId="10" xfId="0" applyFill="1" applyBorder="1" applyAlignment="1">
      <alignment horizontal="left" vertical="top" wrapText="1"/>
    </xf>
    <xf numFmtId="0" fontId="0" fillId="37" borderId="10" xfId="0" applyFill="1" applyBorder="1" applyAlignment="1">
      <alignment horizontal="center" vertical="top" wrapText="1"/>
    </xf>
    <xf numFmtId="0" fontId="0" fillId="37" borderId="10" xfId="0" applyFill="1" applyBorder="1" applyAlignment="1">
      <alignment vertical="top" wrapText="1"/>
    </xf>
    <xf numFmtId="6" fontId="0" fillId="0" borderId="10" xfId="0" applyNumberFormat="1" applyBorder="1" applyAlignment="1">
      <alignment vertical="top" wrapText="1"/>
    </xf>
    <xf numFmtId="164" fontId="0" fillId="39" borderId="10" xfId="1" applyNumberFormat="1" applyFont="1" applyFill="1" applyBorder="1" applyAlignment="1">
      <alignment vertical="top" wrapText="1"/>
    </xf>
    <xf numFmtId="164" fontId="0" fillId="41" borderId="10" xfId="1" applyNumberFormat="1" applyFont="1" applyFill="1" applyBorder="1" applyAlignment="1">
      <alignment vertical="top" wrapText="1"/>
    </xf>
    <xf numFmtId="164" fontId="0" fillId="33" borderId="10" xfId="1" applyNumberFormat="1" applyFont="1" applyFill="1" applyBorder="1" applyAlignment="1">
      <alignment vertical="top"/>
    </xf>
    <xf numFmtId="164" fontId="0" fillId="42" borderId="10" xfId="1" applyNumberFormat="1" applyFont="1" applyFill="1" applyBorder="1" applyAlignment="1">
      <alignment vertical="top" wrapText="1"/>
    </xf>
    <xf numFmtId="164" fontId="16" fillId="36" borderId="0" xfId="1" applyNumberFormat="1" applyFont="1" applyFill="1" applyAlignment="1">
      <alignment vertical="center"/>
    </xf>
    <xf numFmtId="164" fontId="0" fillId="41" borderId="0" xfId="1" applyNumberFormat="1" applyFont="1" applyFill="1" applyAlignment="1">
      <alignment vertical="top"/>
    </xf>
    <xf numFmtId="164" fontId="0" fillId="43" borderId="0" xfId="1" applyNumberFormat="1" applyFont="1" applyFill="1" applyAlignment="1">
      <alignment vertical="top"/>
    </xf>
    <xf numFmtId="164" fontId="0" fillId="39" borderId="0" xfId="1" applyNumberFormat="1" applyFont="1" applyFill="1" applyAlignment="1">
      <alignment vertical="top"/>
    </xf>
    <xf numFmtId="164" fontId="0" fillId="42" borderId="0" xfId="1" applyNumberFormat="1" applyFont="1" applyFill="1" applyAlignment="1">
      <alignment vertical="top"/>
    </xf>
    <xf numFmtId="164" fontId="0" fillId="43" borderId="10" xfId="1" applyNumberFormat="1" applyFont="1" applyFill="1" applyBorder="1" applyAlignment="1">
      <alignment vertical="top"/>
    </xf>
    <xf numFmtId="164" fontId="16" fillId="41" borderId="10" xfId="1" applyNumberFormat="1" applyFont="1" applyFill="1" applyBorder="1" applyAlignment="1">
      <alignment vertical="center"/>
    </xf>
    <xf numFmtId="164" fontId="16" fillId="43" borderId="10" xfId="1" applyNumberFormat="1" applyFont="1" applyFill="1" applyBorder="1" applyAlignment="1">
      <alignment vertical="center"/>
    </xf>
    <xf numFmtId="164" fontId="16" fillId="42" borderId="10" xfId="1" applyNumberFormat="1" applyFont="1" applyFill="1" applyBorder="1" applyAlignment="1">
      <alignment vertical="center"/>
    </xf>
    <xf numFmtId="0" fontId="16" fillId="0" borderId="0" xfId="0" applyFont="1" applyAlignment="1">
      <alignment horizontal="right" vertical="center" wrapText="1"/>
    </xf>
    <xf numFmtId="164" fontId="18" fillId="37" borderId="0" xfId="1" applyNumberFormat="1" applyFont="1" applyFill="1" applyAlignment="1">
      <alignment horizontal="center" vertical="center"/>
    </xf>
    <xf numFmtId="0" fontId="16" fillId="45" borderId="10" xfId="0" applyFont="1" applyFill="1" applyBorder="1" applyAlignment="1">
      <alignment vertical="top" wrapText="1"/>
    </xf>
    <xf numFmtId="164" fontId="0" fillId="45" borderId="0" xfId="1" applyNumberFormat="1" applyFont="1" applyFill="1" applyAlignment="1">
      <alignment vertical="top"/>
    </xf>
    <xf numFmtId="164" fontId="0" fillId="45" borderId="10" xfId="1" applyNumberFormat="1" applyFont="1" applyFill="1" applyBorder="1" applyAlignment="1">
      <alignment vertical="top"/>
    </xf>
    <xf numFmtId="0" fontId="16" fillId="33" borderId="10" xfId="0" applyFont="1" applyFill="1" applyBorder="1" applyAlignment="1">
      <alignment horizontal="center" vertical="center" textRotation="90" wrapText="1"/>
    </xf>
    <xf numFmtId="0" fontId="16" fillId="40" borderId="10" xfId="0" applyFont="1" applyFill="1" applyBorder="1" applyAlignment="1">
      <alignment vertical="center" wrapText="1"/>
    </xf>
    <xf numFmtId="0" fontId="16" fillId="42" borderId="10" xfId="0" applyFont="1" applyFill="1" applyBorder="1" applyAlignment="1">
      <alignment vertical="center" wrapText="1"/>
    </xf>
    <xf numFmtId="0" fontId="16" fillId="41" borderId="10" xfId="0" applyFont="1" applyFill="1" applyBorder="1" applyAlignment="1">
      <alignment vertical="center" wrapText="1"/>
    </xf>
    <xf numFmtId="0" fontId="16" fillId="33" borderId="10" xfId="0" applyFont="1" applyFill="1" applyBorder="1" applyAlignment="1">
      <alignment horizontal="left" vertical="center" wrapText="1"/>
    </xf>
    <xf numFmtId="0" fontId="16" fillId="43" borderId="10" xfId="0" applyFont="1" applyFill="1" applyBorder="1" applyAlignment="1">
      <alignment vertical="center" wrapText="1"/>
    </xf>
    <xf numFmtId="0" fontId="26" fillId="0" borderId="16" xfId="0" applyFont="1" applyBorder="1"/>
    <xf numFmtId="0" fontId="16" fillId="0" borderId="16" xfId="0" applyFont="1" applyBorder="1" applyAlignment="1">
      <alignment horizontal="center"/>
    </xf>
    <xf numFmtId="165" fontId="0" fillId="0" borderId="0" xfId="0" applyNumberFormat="1"/>
    <xf numFmtId="165" fontId="0" fillId="0" borderId="0" xfId="43" applyNumberFormat="1" applyFont="1" applyAlignment="1">
      <alignment horizontal="center"/>
    </xf>
    <xf numFmtId="10" fontId="0" fillId="0" borderId="0" xfId="0" applyNumberFormat="1"/>
    <xf numFmtId="10" fontId="0" fillId="0" borderId="0" xfId="44" applyNumberFormat="1" applyFont="1" applyAlignment="1">
      <alignment horizontal="right"/>
    </xf>
    <xf numFmtId="9" fontId="0" fillId="0" borderId="0" xfId="44" applyFont="1"/>
    <xf numFmtId="0" fontId="0" fillId="37" borderId="8" xfId="16" applyFont="1" applyFill="1"/>
    <xf numFmtId="43" fontId="0" fillId="37" borderId="8" xfId="16" applyNumberFormat="1" applyFont="1" applyFill="1"/>
    <xf numFmtId="165" fontId="0" fillId="37" borderId="8" xfId="16" applyNumberFormat="1" applyFont="1" applyFill="1"/>
    <xf numFmtId="164" fontId="0" fillId="37" borderId="8" xfId="16" applyNumberFormat="1" applyFont="1" applyFill="1"/>
    <xf numFmtId="0" fontId="7" fillId="3" borderId="0" xfId="8"/>
    <xf numFmtId="164" fontId="7" fillId="3" borderId="0" xfId="8" applyNumberFormat="1"/>
    <xf numFmtId="164" fontId="7" fillId="3" borderId="0" xfId="8" applyNumberFormat="1" applyAlignment="1">
      <alignment horizontal="right"/>
    </xf>
    <xf numFmtId="44" fontId="7" fillId="3" borderId="0" xfId="8" applyNumberFormat="1"/>
    <xf numFmtId="0" fontId="0" fillId="0" borderId="17" xfId="0" applyBorder="1"/>
    <xf numFmtId="164" fontId="0" fillId="0" borderId="17" xfId="1" applyNumberFormat="1" applyFont="1" applyBorder="1"/>
    <xf numFmtId="0" fontId="27" fillId="0" borderId="0" xfId="0" applyFont="1"/>
    <xf numFmtId="166" fontId="28" fillId="0" borderId="0" xfId="44" applyNumberFormat="1" applyFont="1"/>
    <xf numFmtId="0" fontId="28" fillId="0" borderId="0" xfId="0" applyFont="1"/>
    <xf numFmtId="0" fontId="24" fillId="0" borderId="16" xfId="0" applyFont="1" applyBorder="1"/>
    <xf numFmtId="164" fontId="0" fillId="0" borderId="0" xfId="1" applyNumberFormat="1" applyFont="1"/>
    <xf numFmtId="165" fontId="0" fillId="0" borderId="0" xfId="43" applyNumberFormat="1" applyFont="1"/>
    <xf numFmtId="165" fontId="0" fillId="37" borderId="8" xfId="43" applyNumberFormat="1" applyFont="1" applyFill="1" applyBorder="1"/>
    <xf numFmtId="0" fontId="0" fillId="46" borderId="18" xfId="16" applyFont="1" applyFill="1" applyBorder="1"/>
    <xf numFmtId="164" fontId="0" fillId="46" borderId="18" xfId="16" applyNumberFormat="1" applyFont="1" applyFill="1" applyBorder="1"/>
    <xf numFmtId="0" fontId="0" fillId="0" borderId="16" xfId="0" applyBorder="1"/>
    <xf numFmtId="0" fontId="0" fillId="46" borderId="17" xfId="0" applyFill="1" applyBorder="1"/>
    <xf numFmtId="164" fontId="0" fillId="46" borderId="17" xfId="0" applyNumberFormat="1" applyFill="1" applyBorder="1"/>
    <xf numFmtId="164" fontId="0" fillId="46" borderId="17" xfId="1" applyNumberFormat="1" applyFont="1" applyFill="1" applyBorder="1"/>
    <xf numFmtId="164" fontId="0" fillId="0" borderId="16" xfId="1" applyNumberFormat="1" applyFont="1" applyBorder="1"/>
    <xf numFmtId="0" fontId="0" fillId="37" borderId="19" xfId="0" applyFill="1" applyBorder="1"/>
    <xf numFmtId="164" fontId="0" fillId="37" borderId="19" xfId="1" applyNumberFormat="1" applyFont="1" applyFill="1" applyBorder="1"/>
    <xf numFmtId="167" fontId="0" fillId="0" borderId="0" xfId="0" applyNumberFormat="1"/>
    <xf numFmtId="0" fontId="0" fillId="37" borderId="0" xfId="0" applyFill="1" applyBorder="1"/>
    <xf numFmtId="164" fontId="0" fillId="37" borderId="0" xfId="1" applyNumberFormat="1" applyFont="1" applyFill="1" applyBorder="1"/>
    <xf numFmtId="0" fontId="30" fillId="0" borderId="13" xfId="45" applyFont="1" applyBorder="1" applyAlignment="1"/>
    <xf numFmtId="0" fontId="31" fillId="0" borderId="0" xfId="45" applyFont="1" applyBorder="1" applyAlignment="1"/>
    <xf numFmtId="3" fontId="32" fillId="0" borderId="0" xfId="45" applyNumberFormat="1" applyFont="1" applyBorder="1"/>
    <xf numFmtId="0" fontId="32" fillId="0" borderId="0" xfId="45" applyFont="1" applyBorder="1"/>
    <xf numFmtId="3" fontId="33" fillId="0" borderId="13" xfId="45" applyNumberFormat="1" applyFont="1" applyBorder="1"/>
    <xf numFmtId="0" fontId="34" fillId="0" borderId="0" xfId="45" applyFont="1" applyBorder="1" applyAlignment="1">
      <alignment horizontal="center"/>
    </xf>
    <xf numFmtId="3" fontId="35" fillId="0" borderId="20" xfId="45" applyNumberFormat="1" applyFont="1" applyBorder="1" applyAlignment="1">
      <alignment horizontal="center"/>
    </xf>
    <xf numFmtId="0" fontId="34" fillId="0" borderId="19" xfId="45" applyFont="1" applyBorder="1" applyAlignment="1">
      <alignment horizontal="center" wrapText="1"/>
    </xf>
    <xf numFmtId="164" fontId="34" fillId="34" borderId="19" xfId="46" applyNumberFormat="1" applyFont="1" applyFill="1" applyBorder="1" applyAlignment="1">
      <alignment horizontal="center" wrapText="1"/>
    </xf>
    <xf numFmtId="0" fontId="34" fillId="0" borderId="21" xfId="45" applyFont="1" applyBorder="1" applyAlignment="1">
      <alignment horizontal="center"/>
    </xf>
    <xf numFmtId="0" fontId="34" fillId="44" borderId="22" xfId="45" applyFont="1" applyFill="1" applyBorder="1" applyAlignment="1">
      <alignment horizontal="center" wrapText="1"/>
    </xf>
    <xf numFmtId="0" fontId="34" fillId="0" borderId="19" xfId="45" applyFont="1" applyBorder="1" applyAlignment="1">
      <alignment horizontal="center"/>
    </xf>
    <xf numFmtId="0" fontId="16" fillId="37" borderId="23" xfId="0" applyFont="1" applyFill="1" applyBorder="1" applyAlignment="1">
      <alignment wrapText="1"/>
    </xf>
    <xf numFmtId="0" fontId="16" fillId="0" borderId="23" xfId="0" applyFont="1" applyBorder="1" applyAlignment="1">
      <alignment wrapText="1"/>
    </xf>
    <xf numFmtId="0" fontId="16" fillId="35" borderId="23" xfId="0" applyFont="1" applyFill="1" applyBorder="1" applyAlignment="1">
      <alignment wrapText="1"/>
    </xf>
    <xf numFmtId="0" fontId="36" fillId="0" borderId="24" xfId="45" applyFont="1" applyBorder="1"/>
    <xf numFmtId="164" fontId="37" fillId="0" borderId="0" xfId="46" applyNumberFormat="1" applyFont="1" applyBorder="1"/>
    <xf numFmtId="10" fontId="32" fillId="0" borderId="0" xfId="47" applyNumberFormat="1" applyFont="1" applyBorder="1"/>
    <xf numFmtId="164" fontId="32" fillId="0" borderId="0" xfId="46" applyNumberFormat="1" applyFont="1" applyBorder="1"/>
    <xf numFmtId="164" fontId="32" fillId="34" borderId="0" xfId="46" applyNumberFormat="1" applyFont="1" applyFill="1" applyBorder="1"/>
    <xf numFmtId="164" fontId="32" fillId="44" borderId="11" xfId="46" applyNumberFormat="1" applyFont="1" applyFill="1" applyBorder="1"/>
    <xf numFmtId="164" fontId="0" fillId="37" borderId="25" xfId="1" applyNumberFormat="1" applyFont="1" applyFill="1" applyBorder="1"/>
    <xf numFmtId="164" fontId="0" fillId="0" borderId="25" xfId="1" applyNumberFormat="1" applyFont="1" applyBorder="1"/>
    <xf numFmtId="164" fontId="0" fillId="35" borderId="25" xfId="1" applyNumberFormat="1" applyFont="1" applyFill="1" applyBorder="1"/>
    <xf numFmtId="3" fontId="37" fillId="0" borderId="0" xfId="45" applyNumberFormat="1" applyFont="1" applyBorder="1"/>
    <xf numFmtId="10" fontId="32" fillId="0" borderId="0" xfId="45" applyNumberFormat="1" applyFont="1" applyBorder="1"/>
    <xf numFmtId="3" fontId="32" fillId="44" borderId="11" xfId="45" applyNumberFormat="1" applyFont="1" applyFill="1" applyBorder="1"/>
    <xf numFmtId="0" fontId="32" fillId="0" borderId="26" xfId="45" applyFont="1" applyBorder="1"/>
    <xf numFmtId="164" fontId="16" fillId="0" borderId="27" xfId="46" applyNumberFormat="1" applyFont="1" applyBorder="1"/>
    <xf numFmtId="164" fontId="16" fillId="34" borderId="27" xfId="46" applyNumberFormat="1" applyFont="1" applyFill="1" applyBorder="1"/>
    <xf numFmtId="0" fontId="39" fillId="0" borderId="28" xfId="45" applyFont="1" applyBorder="1" applyAlignment="1">
      <alignment horizontal="center"/>
    </xf>
    <xf numFmtId="164" fontId="16" fillId="44" borderId="29" xfId="46" applyNumberFormat="1" applyFont="1" applyFill="1" applyBorder="1"/>
    <xf numFmtId="164" fontId="0" fillId="37" borderId="30" xfId="1" applyNumberFormat="1" applyFont="1" applyFill="1" applyBorder="1"/>
    <xf numFmtId="164" fontId="0" fillId="0" borderId="30" xfId="1" applyNumberFormat="1" applyFont="1" applyBorder="1"/>
    <xf numFmtId="164" fontId="0" fillId="35" borderId="30" xfId="1" applyNumberFormat="1" applyFont="1" applyFill="1" applyBorder="1"/>
    <xf numFmtId="0" fontId="40" fillId="0" borderId="13" xfId="45" applyFont="1" applyBorder="1"/>
    <xf numFmtId="164" fontId="16" fillId="0" borderId="0" xfId="46" applyNumberFormat="1" applyFont="1" applyBorder="1"/>
    <xf numFmtId="0" fontId="40" fillId="37" borderId="13" xfId="45" applyFont="1" applyFill="1" applyBorder="1"/>
    <xf numFmtId="0" fontId="16" fillId="0" borderId="0" xfId="0" applyFont="1" applyBorder="1" applyAlignment="1"/>
    <xf numFmtId="0" fontId="22" fillId="34" borderId="31" xfId="0" applyFont="1" applyFill="1" applyBorder="1"/>
    <xf numFmtId="0" fontId="0" fillId="34" borderId="32" xfId="0" applyFill="1" applyBorder="1"/>
    <xf numFmtId="0" fontId="0" fillId="34" borderId="33" xfId="0" applyFill="1" applyBorder="1"/>
    <xf numFmtId="0" fontId="16" fillId="0" borderId="31" xfId="0" applyFont="1" applyBorder="1" applyAlignment="1"/>
    <xf numFmtId="0" fontId="16" fillId="0" borderId="32" xfId="0" applyFont="1" applyBorder="1" applyAlignment="1"/>
    <xf numFmtId="0" fontId="16" fillId="0" borderId="33" xfId="0" applyFont="1" applyBorder="1" applyAlignment="1"/>
    <xf numFmtId="0" fontId="22" fillId="34" borderId="24" xfId="0" applyFont="1" applyFill="1" applyBorder="1"/>
    <xf numFmtId="0" fontId="0" fillId="34" borderId="0" xfId="0" applyFill="1" applyBorder="1"/>
    <xf numFmtId="0" fontId="0" fillId="34" borderId="34" xfId="0" applyFill="1" applyBorder="1"/>
    <xf numFmtId="0" fontId="27" fillId="0" borderId="24" xfId="0" applyFont="1" applyBorder="1"/>
    <xf numFmtId="0" fontId="0" fillId="0" borderId="0" xfId="0" applyBorder="1"/>
    <xf numFmtId="0" fontId="16" fillId="0" borderId="35" xfId="0" applyFont="1" applyBorder="1" applyAlignment="1">
      <alignment horizontal="center" vertical="top" wrapText="1"/>
    </xf>
    <xf numFmtId="0" fontId="0" fillId="34" borderId="24" xfId="0" applyFill="1" applyBorder="1"/>
    <xf numFmtId="164" fontId="0" fillId="34" borderId="0" xfId="0" applyNumberFormat="1" applyFill="1" applyBorder="1"/>
    <xf numFmtId="0" fontId="20" fillId="37" borderId="0" xfId="0" applyFont="1" applyFill="1" applyBorder="1"/>
    <xf numFmtId="0" fontId="0" fillId="0" borderId="24" xfId="0" quotePrefix="1" applyBorder="1"/>
    <xf numFmtId="164" fontId="0" fillId="0" borderId="36" xfId="1" applyNumberFormat="1" applyFont="1" applyBorder="1"/>
    <xf numFmtId="164" fontId="0" fillId="0" borderId="36" xfId="1" applyNumberFormat="1" applyFont="1" applyBorder="1" applyAlignment="1">
      <alignment horizontal="center"/>
    </xf>
    <xf numFmtId="0" fontId="0" fillId="35" borderId="24" xfId="0" applyFill="1" applyBorder="1"/>
    <xf numFmtId="164" fontId="0" fillId="35" borderId="0" xfId="1" applyNumberFormat="1" applyFont="1" applyFill="1" applyBorder="1"/>
    <xf numFmtId="0" fontId="20" fillId="34" borderId="34" xfId="0" applyFont="1" applyFill="1" applyBorder="1"/>
    <xf numFmtId="0" fontId="0" fillId="38" borderId="24" xfId="0" quotePrefix="1" applyFill="1" applyBorder="1"/>
    <xf numFmtId="0" fontId="0" fillId="38" borderId="0" xfId="0" applyFill="1" applyBorder="1"/>
    <xf numFmtId="164" fontId="0" fillId="38" borderId="36" xfId="1" applyNumberFormat="1" applyFont="1" applyFill="1" applyBorder="1"/>
    <xf numFmtId="164" fontId="0" fillId="38" borderId="36" xfId="1" applyNumberFormat="1" applyFont="1" applyFill="1" applyBorder="1" applyAlignment="1">
      <alignment horizontal="center"/>
    </xf>
    <xf numFmtId="164" fontId="0" fillId="34" borderId="0" xfId="1" applyNumberFormat="1" applyFont="1" applyFill="1" applyBorder="1"/>
    <xf numFmtId="0" fontId="27" fillId="0" borderId="0" xfId="0" applyFont="1" applyBorder="1" applyAlignment="1">
      <alignment horizontal="right"/>
    </xf>
    <xf numFmtId="164" fontId="16" fillId="0" borderId="37" xfId="1" applyNumberFormat="1" applyFont="1" applyBorder="1"/>
    <xf numFmtId="164" fontId="16" fillId="0" borderId="37" xfId="1" applyNumberFormat="1" applyFont="1" applyBorder="1" applyAlignment="1">
      <alignment horizontal="center"/>
    </xf>
    <xf numFmtId="164" fontId="0" fillId="34" borderId="15" xfId="1" applyNumberFormat="1" applyFont="1" applyFill="1" applyBorder="1"/>
    <xf numFmtId="0" fontId="16" fillId="34" borderId="24" xfId="0" applyFont="1" applyFill="1" applyBorder="1"/>
    <xf numFmtId="164" fontId="0" fillId="34" borderId="17" xfId="0" applyNumberFormat="1" applyFill="1" applyBorder="1"/>
    <xf numFmtId="0" fontId="0" fillId="37" borderId="24" xfId="0" quotePrefix="1" applyFill="1" applyBorder="1"/>
    <xf numFmtId="164" fontId="0" fillId="37" borderId="36" xfId="1" applyNumberFormat="1" applyFont="1" applyFill="1" applyBorder="1"/>
    <xf numFmtId="164" fontId="0" fillId="37" borderId="36" xfId="1" applyNumberFormat="1" applyFont="1" applyFill="1" applyBorder="1" applyAlignment="1">
      <alignment horizontal="center"/>
    </xf>
    <xf numFmtId="164" fontId="41" fillId="34" borderId="0" xfId="0" applyNumberFormat="1" applyFont="1" applyFill="1" applyBorder="1"/>
    <xf numFmtId="0" fontId="41" fillId="38" borderId="24" xfId="0" quotePrefix="1" applyFont="1" applyFill="1" applyBorder="1"/>
    <xf numFmtId="0" fontId="27" fillId="47" borderId="38" xfId="0" applyFont="1" applyFill="1" applyBorder="1"/>
    <xf numFmtId="0" fontId="0" fillId="47" borderId="16" xfId="0" applyFill="1" applyBorder="1"/>
    <xf numFmtId="164" fontId="16" fillId="47" borderId="39" xfId="1" applyNumberFormat="1" applyFont="1" applyFill="1" applyBorder="1"/>
    <xf numFmtId="164" fontId="16" fillId="47" borderId="39" xfId="1" applyNumberFormat="1" applyFont="1" applyFill="1" applyBorder="1" applyAlignment="1">
      <alignment horizontal="center"/>
    </xf>
    <xf numFmtId="164" fontId="0" fillId="34" borderId="17" xfId="1" applyNumberFormat="1" applyFont="1" applyFill="1" applyBorder="1"/>
    <xf numFmtId="0" fontId="27" fillId="38" borderId="20" xfId="0" applyFont="1" applyFill="1" applyBorder="1"/>
    <xf numFmtId="164" fontId="0" fillId="38" borderId="19" xfId="0" applyNumberFormat="1" applyFill="1" applyBorder="1"/>
    <xf numFmtId="164" fontId="16" fillId="38" borderId="19" xfId="0" applyNumberFormat="1" applyFont="1" applyFill="1" applyBorder="1"/>
    <xf numFmtId="0" fontId="0" fillId="38" borderId="40" xfId="0" applyFill="1" applyBorder="1"/>
    <xf numFmtId="0" fontId="28" fillId="34" borderId="38" xfId="0" applyFont="1" applyFill="1" applyBorder="1"/>
    <xf numFmtId="0" fontId="0" fillId="34" borderId="16" xfId="0" applyFill="1" applyBorder="1"/>
    <xf numFmtId="0" fontId="0" fillId="34" borderId="41" xfId="0" applyFill="1" applyBorder="1"/>
    <xf numFmtId="0" fontId="20" fillId="37" borderId="0" xfId="0" applyFont="1" applyFill="1" applyBorder="1" applyAlignment="1">
      <alignment vertical="top" wrapText="1"/>
    </xf>
    <xf numFmtId="0" fontId="27" fillId="37" borderId="38" xfId="0" applyFont="1" applyFill="1" applyBorder="1"/>
    <xf numFmtId="164" fontId="0" fillId="37" borderId="16" xfId="0" applyNumberFormat="1" applyFill="1" applyBorder="1"/>
    <xf numFmtId="0" fontId="0" fillId="37" borderId="41" xfId="0" applyFill="1" applyBorder="1"/>
    <xf numFmtId="0" fontId="42" fillId="44" borderId="20" xfId="0" applyFont="1" applyFill="1" applyBorder="1"/>
    <xf numFmtId="0" fontId="0" fillId="44" borderId="19" xfId="0" applyFill="1" applyBorder="1"/>
    <xf numFmtId="0" fontId="0" fillId="44" borderId="40" xfId="0" applyFill="1" applyBorder="1"/>
    <xf numFmtId="0" fontId="16" fillId="45" borderId="19" xfId="0" applyFont="1" applyFill="1" applyBorder="1"/>
    <xf numFmtId="0" fontId="42" fillId="44" borderId="24" xfId="0" quotePrefix="1" applyFont="1" applyFill="1" applyBorder="1"/>
    <xf numFmtId="164" fontId="14" fillId="44" borderId="0" xfId="1" applyNumberFormat="1" applyFont="1" applyFill="1" applyBorder="1"/>
    <xf numFmtId="0" fontId="0" fillId="44" borderId="34" xfId="0" applyFill="1" applyBorder="1"/>
    <xf numFmtId="0" fontId="16" fillId="45" borderId="24" xfId="0" applyFont="1" applyFill="1" applyBorder="1" applyAlignment="1">
      <alignment horizontal="center"/>
    </xf>
    <xf numFmtId="0" fontId="16" fillId="45" borderId="0" xfId="0" applyFont="1" applyFill="1" applyBorder="1" applyAlignment="1">
      <alignment horizontal="center"/>
    </xf>
    <xf numFmtId="0" fontId="16" fillId="45" borderId="0" xfId="0" applyFont="1" applyFill="1" applyBorder="1"/>
    <xf numFmtId="0" fontId="16" fillId="45" borderId="34" xfId="0" applyFont="1" applyFill="1" applyBorder="1" applyAlignment="1">
      <alignment horizontal="center"/>
    </xf>
    <xf numFmtId="0" fontId="0" fillId="44" borderId="24" xfId="0" applyFill="1" applyBorder="1"/>
    <xf numFmtId="164" fontId="1" fillId="44" borderId="0" xfId="1" applyNumberFormat="1" applyFont="1" applyFill="1" applyBorder="1"/>
    <xf numFmtId="0" fontId="0" fillId="35" borderId="24" xfId="0" quotePrefix="1" applyFill="1" applyBorder="1"/>
    <xf numFmtId="0" fontId="0" fillId="35" borderId="0" xfId="0" applyFill="1" applyBorder="1"/>
    <xf numFmtId="0" fontId="0" fillId="35" borderId="34" xfId="0" applyFill="1" applyBorder="1"/>
    <xf numFmtId="168" fontId="0" fillId="35" borderId="0" xfId="1" applyNumberFormat="1" applyFont="1" applyFill="1" applyBorder="1"/>
    <xf numFmtId="0" fontId="16" fillId="39" borderId="38" xfId="0" applyFont="1" applyFill="1" applyBorder="1"/>
    <xf numFmtId="164" fontId="16" fillId="39" borderId="16" xfId="0" applyNumberFormat="1" applyFont="1" applyFill="1" applyBorder="1"/>
    <xf numFmtId="0" fontId="16" fillId="39" borderId="41" xfId="0" quotePrefix="1" applyFont="1" applyFill="1" applyBorder="1"/>
    <xf numFmtId="164" fontId="0" fillId="35" borderId="24" xfId="0" applyNumberFormat="1" applyFill="1" applyBorder="1"/>
    <xf numFmtId="0" fontId="0" fillId="34" borderId="42" xfId="0" applyFill="1" applyBorder="1" applyAlignment="1">
      <alignment horizontal="center"/>
    </xf>
    <xf numFmtId="9" fontId="16" fillId="34" borderId="10" xfId="0" applyNumberFormat="1" applyFont="1" applyFill="1" applyBorder="1" applyAlignment="1">
      <alignment horizontal="center"/>
    </xf>
    <xf numFmtId="9" fontId="16" fillId="34" borderId="36" xfId="0" applyNumberFormat="1" applyFont="1" applyFill="1" applyBorder="1" applyAlignment="1">
      <alignment horizontal="center"/>
    </xf>
    <xf numFmtId="165" fontId="16" fillId="34" borderId="10" xfId="43" applyNumberFormat="1" applyFont="1" applyFill="1" applyBorder="1" applyAlignment="1">
      <alignment horizontal="center"/>
    </xf>
    <xf numFmtId="165" fontId="16" fillId="34" borderId="36" xfId="43" applyNumberFormat="1" applyFont="1" applyFill="1" applyBorder="1" applyAlignment="1">
      <alignment horizontal="center"/>
    </xf>
    <xf numFmtId="1" fontId="0" fillId="34" borderId="10" xfId="0" applyNumberFormat="1" applyFill="1" applyBorder="1" applyAlignment="1">
      <alignment horizontal="right"/>
    </xf>
    <xf numFmtId="1" fontId="0" fillId="34" borderId="36" xfId="0" applyNumberFormat="1" applyFill="1" applyBorder="1" applyAlignment="1">
      <alignment horizontal="right"/>
    </xf>
    <xf numFmtId="0" fontId="0" fillId="34" borderId="43" xfId="0" applyFill="1" applyBorder="1" applyAlignment="1">
      <alignment horizontal="center"/>
    </xf>
    <xf numFmtId="164" fontId="0" fillId="34" borderId="44" xfId="1" applyNumberFormat="1" applyFont="1" applyFill="1" applyBorder="1"/>
    <xf numFmtId="164" fontId="0" fillId="34" borderId="45" xfId="1" applyNumberFormat="1" applyFont="1" applyFill="1" applyBorder="1"/>
    <xf numFmtId="0" fontId="0" fillId="45" borderId="38" xfId="0" applyFill="1" applyBorder="1"/>
    <xf numFmtId="0" fontId="16" fillId="45" borderId="16" xfId="0" applyFont="1" applyFill="1" applyBorder="1" applyAlignment="1">
      <alignment horizontal="center"/>
    </xf>
    <xf numFmtId="0" fontId="0" fillId="45" borderId="16" xfId="0" applyFill="1" applyBorder="1"/>
    <xf numFmtId="164" fontId="16" fillId="45" borderId="16" xfId="0" applyNumberFormat="1" applyFont="1" applyFill="1" applyBorder="1"/>
    <xf numFmtId="0" fontId="0" fillId="45" borderId="41" xfId="0" applyFill="1" applyBorder="1"/>
    <xf numFmtId="164" fontId="22" fillId="36" borderId="0" xfId="1" applyNumberFormat="1" applyFont="1" applyFill="1" applyAlignment="1">
      <alignment vertical="center"/>
    </xf>
    <xf numFmtId="0" fontId="16" fillId="34" borderId="0" xfId="0" applyFont="1" applyFill="1" applyAlignment="1">
      <alignment horizontal="right" vertical="center"/>
    </xf>
    <xf numFmtId="0" fontId="16" fillId="35" borderId="0" xfId="0" applyFont="1" applyFill="1" applyAlignment="1">
      <alignment horizontal="right" vertical="center"/>
    </xf>
    <xf numFmtId="0" fontId="16" fillId="35" borderId="10" xfId="0" applyFont="1" applyFill="1" applyBorder="1" applyAlignment="1">
      <alignment horizontal="center" vertical="center"/>
    </xf>
    <xf numFmtId="164" fontId="16" fillId="40" borderId="10" xfId="1" applyNumberFormat="1" applyFont="1" applyFill="1" applyBorder="1" applyAlignment="1">
      <alignment vertical="center"/>
    </xf>
    <xf numFmtId="0" fontId="16" fillId="39" borderId="10" xfId="0" applyFont="1" applyFill="1" applyBorder="1" applyAlignment="1">
      <alignment vertical="center" wrapText="1"/>
    </xf>
    <xf numFmtId="0" fontId="16" fillId="34" borderId="0" xfId="0" applyFont="1" applyFill="1" applyAlignment="1">
      <alignment horizontal="left" vertical="center" wrapText="1"/>
    </xf>
    <xf numFmtId="0" fontId="16" fillId="34" borderId="0" xfId="0" applyFont="1" applyFill="1" applyAlignment="1">
      <alignment horizontal="center" vertical="center"/>
    </xf>
    <xf numFmtId="0" fontId="16" fillId="34" borderId="0" xfId="0" applyFont="1" applyFill="1" applyAlignment="1">
      <alignment vertical="center"/>
    </xf>
    <xf numFmtId="0" fontId="16" fillId="34" borderId="10" xfId="0" applyFont="1" applyFill="1" applyBorder="1" applyAlignment="1">
      <alignment horizontal="center" vertical="center"/>
    </xf>
    <xf numFmtId="164" fontId="16" fillId="33" borderId="10" xfId="1" applyNumberFormat="1" applyFont="1" applyFill="1" applyBorder="1" applyAlignment="1">
      <alignment vertical="center"/>
    </xf>
    <xf numFmtId="0" fontId="16" fillId="34" borderId="0" xfId="0" applyFont="1" applyFill="1" applyAlignment="1">
      <alignment vertical="center" wrapText="1"/>
    </xf>
    <xf numFmtId="0" fontId="16" fillId="34" borderId="0" xfId="0" applyFont="1" applyFill="1" applyAlignment="1">
      <alignment horizontal="center" vertical="center" wrapText="1"/>
    </xf>
    <xf numFmtId="164" fontId="16" fillId="45" borderId="10" xfId="1" applyNumberFormat="1" applyFont="1" applyFill="1" applyBorder="1" applyAlignment="1">
      <alignment vertical="center"/>
    </xf>
    <xf numFmtId="164" fontId="16" fillId="39" borderId="10" xfId="1" applyNumberFormat="1" applyFont="1" applyFill="1" applyBorder="1" applyAlignment="1">
      <alignment vertical="center"/>
    </xf>
    <xf numFmtId="0" fontId="21" fillId="34" borderId="0" xfId="0" applyFont="1" applyFill="1" applyAlignment="1">
      <alignment horizontal="left" vertical="center" wrapText="1"/>
    </xf>
    <xf numFmtId="164" fontId="22" fillId="41" borderId="0" xfId="1" applyNumberFormat="1" applyFont="1" applyFill="1" applyAlignment="1">
      <alignment vertical="center"/>
    </xf>
    <xf numFmtId="0" fontId="22" fillId="34" borderId="0" xfId="0" applyFont="1" applyFill="1" applyAlignment="1">
      <alignment horizontal="center" vertical="center"/>
    </xf>
    <xf numFmtId="164" fontId="22" fillId="40" borderId="0" xfId="1" applyNumberFormat="1" applyFont="1" applyFill="1" applyAlignment="1">
      <alignment vertical="center"/>
    </xf>
    <xf numFmtId="164" fontId="22" fillId="42" borderId="0" xfId="1" applyNumberFormat="1" applyFont="1" applyFill="1" applyAlignment="1">
      <alignment vertical="center"/>
    </xf>
    <xf numFmtId="0" fontId="0" fillId="0" borderId="0" xfId="0" applyAlignment="1">
      <alignment vertical="center"/>
    </xf>
    <xf numFmtId="0" fontId="0" fillId="37" borderId="10" xfId="0" applyFill="1" applyBorder="1" applyAlignment="1">
      <alignment vertical="top"/>
    </xf>
    <xf numFmtId="0" fontId="16" fillId="0" borderId="0" xfId="0" applyFont="1" applyFill="1" applyBorder="1" applyAlignment="1">
      <alignment vertical="center"/>
    </xf>
    <xf numFmtId="164" fontId="0" fillId="0" borderId="0" xfId="0" applyNumberFormat="1" applyAlignment="1">
      <alignment vertical="top"/>
    </xf>
    <xf numFmtId="164" fontId="0" fillId="41" borderId="10" xfId="1" applyNumberFormat="1" applyFont="1" applyFill="1" applyBorder="1" applyAlignment="1">
      <alignment horizontal="center" vertical="top"/>
    </xf>
    <xf numFmtId="164" fontId="0" fillId="33" borderId="10" xfId="1" applyNumberFormat="1" applyFont="1" applyFill="1" applyBorder="1" applyAlignment="1">
      <alignment horizontal="center" vertical="top"/>
    </xf>
    <xf numFmtId="164" fontId="0" fillId="39" borderId="10" xfId="1" applyNumberFormat="1" applyFont="1" applyFill="1" applyBorder="1" applyAlignment="1">
      <alignment horizontal="center" vertical="top"/>
    </xf>
    <xf numFmtId="164" fontId="0" fillId="37" borderId="10" xfId="1" applyNumberFormat="1" applyFont="1" applyFill="1" applyBorder="1" applyAlignment="1">
      <alignment horizontal="center" vertical="top"/>
    </xf>
    <xf numFmtId="1" fontId="0" fillId="37" borderId="10" xfId="1" applyNumberFormat="1" applyFont="1" applyFill="1" applyBorder="1" applyAlignment="1">
      <alignment horizontal="center" vertical="top"/>
    </xf>
    <xf numFmtId="10" fontId="32" fillId="0" borderId="0" xfId="48" applyNumberFormat="1" applyFont="1" applyBorder="1" applyAlignment="1">
      <alignment horizontal="center"/>
    </xf>
    <xf numFmtId="164" fontId="32" fillId="0" borderId="27" xfId="45" applyNumberFormat="1" applyFont="1" applyBorder="1" applyAlignment="1">
      <alignment horizontal="center"/>
    </xf>
    <xf numFmtId="10" fontId="32" fillId="0" borderId="14" xfId="48" applyNumberFormat="1" applyFont="1" applyBorder="1" applyAlignment="1">
      <alignment horizontal="center"/>
    </xf>
    <xf numFmtId="0" fontId="18" fillId="0" borderId="0" xfId="0" applyFont="1" applyAlignment="1">
      <alignment horizontal="left" vertical="top"/>
    </xf>
    <xf numFmtId="0" fontId="0" fillId="0" borderId="0" xfId="1" applyNumberFormat="1" applyFont="1" applyAlignment="1">
      <alignment horizontal="center" vertical="top"/>
    </xf>
    <xf numFmtId="0" fontId="0" fillId="0" borderId="0" xfId="1" applyNumberFormat="1" applyFont="1" applyAlignment="1">
      <alignment vertical="top"/>
    </xf>
    <xf numFmtId="0" fontId="16" fillId="0" borderId="0" xfId="0" applyFont="1" applyAlignment="1">
      <alignment horizontal="left" vertical="top"/>
    </xf>
    <xf numFmtId="0" fontId="22" fillId="0" borderId="0" xfId="0" applyFont="1" applyAlignment="1">
      <alignment horizontal="left"/>
    </xf>
    <xf numFmtId="0" fontId="0" fillId="0" borderId="20" xfId="0" applyBorder="1" applyAlignment="1">
      <alignment horizontal="left" vertical="top"/>
    </xf>
    <xf numFmtId="0" fontId="0" fillId="0" borderId="19" xfId="0" applyBorder="1" applyAlignment="1">
      <alignment vertical="top" wrapText="1"/>
    </xf>
    <xf numFmtId="0" fontId="0" fillId="0" borderId="19" xfId="0" applyBorder="1" applyAlignment="1">
      <alignment horizontal="center" vertical="top"/>
    </xf>
    <xf numFmtId="0" fontId="0" fillId="0" borderId="19" xfId="0" applyBorder="1" applyAlignment="1">
      <alignment horizontal="center" vertical="top" wrapText="1"/>
    </xf>
    <xf numFmtId="0" fontId="0" fillId="40" borderId="23" xfId="0" applyFill="1" applyBorder="1" applyAlignment="1">
      <alignment horizontal="center" vertical="top" wrapText="1"/>
    </xf>
    <xf numFmtId="0" fontId="0" fillId="39" borderId="40" xfId="0" applyFill="1" applyBorder="1" applyAlignment="1">
      <alignment horizontal="center" vertical="top" wrapText="1"/>
    </xf>
    <xf numFmtId="0" fontId="0" fillId="49" borderId="40" xfId="0" applyFill="1" applyBorder="1" applyAlignment="1">
      <alignment horizontal="center" vertical="top" wrapText="1"/>
    </xf>
    <xf numFmtId="0" fontId="0" fillId="36" borderId="40" xfId="0" applyFill="1" applyBorder="1" applyAlignment="1">
      <alignment horizontal="center" vertical="top" wrapText="1"/>
    </xf>
    <xf numFmtId="0" fontId="0" fillId="0" borderId="24" xfId="0" applyBorder="1" applyAlignment="1">
      <alignment horizontal="left" vertical="top"/>
    </xf>
    <xf numFmtId="0" fontId="0" fillId="0" borderId="0" xfId="0" applyBorder="1" applyAlignment="1">
      <alignment horizontal="right" vertical="top"/>
    </xf>
    <xf numFmtId="0" fontId="0" fillId="0" borderId="0" xfId="0" applyBorder="1" applyAlignment="1">
      <alignment horizontal="center" vertical="top"/>
    </xf>
    <xf numFmtId="164" fontId="0" fillId="0" borderId="0" xfId="1" applyNumberFormat="1" applyFont="1" applyBorder="1" applyAlignment="1">
      <alignment vertical="top" wrapText="1"/>
    </xf>
    <xf numFmtId="0" fontId="0" fillId="0" borderId="0" xfId="0" applyBorder="1" applyAlignment="1">
      <alignment vertical="top" wrapText="1"/>
    </xf>
    <xf numFmtId="164" fontId="0" fillId="0" borderId="25" xfId="0" applyNumberFormat="1" applyBorder="1" applyAlignment="1">
      <alignment vertical="top" wrapText="1"/>
    </xf>
    <xf numFmtId="164" fontId="0" fillId="0" borderId="34" xfId="0" applyNumberFormat="1" applyBorder="1" applyAlignment="1">
      <alignment vertical="top" wrapText="1"/>
    </xf>
    <xf numFmtId="0" fontId="0" fillId="0" borderId="24" xfId="0" applyBorder="1"/>
    <xf numFmtId="0" fontId="0" fillId="0" borderId="0" xfId="0" applyBorder="1" applyAlignment="1">
      <alignment horizontal="right"/>
    </xf>
    <xf numFmtId="0" fontId="16" fillId="46" borderId="24" xfId="0" applyFont="1" applyFill="1" applyBorder="1"/>
    <xf numFmtId="0" fontId="16" fillId="46" borderId="0" xfId="0" applyFont="1" applyFill="1" applyBorder="1" applyAlignment="1">
      <alignment horizontal="right"/>
    </xf>
    <xf numFmtId="0" fontId="16" fillId="46" borderId="0" xfId="0" applyFont="1" applyFill="1" applyBorder="1"/>
    <xf numFmtId="164" fontId="16" fillId="46" borderId="0" xfId="1" applyNumberFormat="1" applyFont="1" applyFill="1" applyBorder="1"/>
    <xf numFmtId="164" fontId="16" fillId="46" borderId="25" xfId="1" applyNumberFormat="1" applyFont="1" applyFill="1" applyBorder="1"/>
    <xf numFmtId="164" fontId="16" fillId="46" borderId="34" xfId="1" applyNumberFormat="1" applyFont="1" applyFill="1" applyBorder="1"/>
    <xf numFmtId="0" fontId="16" fillId="46" borderId="38" xfId="0" applyFont="1" applyFill="1" applyBorder="1"/>
    <xf numFmtId="0" fontId="16" fillId="46" borderId="16" xfId="0" applyFont="1" applyFill="1" applyBorder="1" applyAlignment="1">
      <alignment horizontal="right"/>
    </xf>
    <xf numFmtId="0" fontId="16" fillId="46" borderId="16" xfId="0" applyFont="1" applyFill="1" applyBorder="1"/>
    <xf numFmtId="164" fontId="16" fillId="46" borderId="16" xfId="1" applyNumberFormat="1" applyFont="1" applyFill="1" applyBorder="1"/>
    <xf numFmtId="164" fontId="16" fillId="46" borderId="47" xfId="1" applyNumberFormat="1" applyFont="1" applyFill="1" applyBorder="1"/>
    <xf numFmtId="164" fontId="16" fillId="46" borderId="41" xfId="1" applyNumberFormat="1" applyFont="1" applyFill="1" applyBorder="1"/>
    <xf numFmtId="164" fontId="0" fillId="0" borderId="0" xfId="0" applyNumberFormat="1" applyAlignment="1">
      <alignment horizontal="left" vertical="top" wrapText="1"/>
    </xf>
    <xf numFmtId="0" fontId="0" fillId="33" borderId="23" xfId="0" applyFill="1" applyBorder="1" applyAlignment="1">
      <alignment horizontal="center" vertical="top" wrapText="1"/>
    </xf>
    <xf numFmtId="164" fontId="0" fillId="0" borderId="25" xfId="1" applyNumberFormat="1" applyFont="1" applyBorder="1" applyAlignment="1">
      <alignment vertical="top" wrapText="1"/>
    </xf>
    <xf numFmtId="164" fontId="0" fillId="0" borderId="0" xfId="1" applyNumberFormat="1" applyFont="1" applyBorder="1"/>
    <xf numFmtId="0" fontId="16" fillId="40" borderId="24" xfId="0" applyFont="1" applyFill="1" applyBorder="1"/>
    <xf numFmtId="0" fontId="16" fillId="40" borderId="0" xfId="0" applyFont="1" applyFill="1" applyBorder="1" applyAlignment="1">
      <alignment horizontal="right"/>
    </xf>
    <xf numFmtId="0" fontId="16" fillId="40" borderId="0" xfId="0" applyFont="1" applyFill="1" applyBorder="1"/>
    <xf numFmtId="164" fontId="16" fillId="40" borderId="0" xfId="1" applyNumberFormat="1" applyFont="1" applyFill="1" applyBorder="1"/>
    <xf numFmtId="164" fontId="16" fillId="40" borderId="25" xfId="1" applyNumberFormat="1" applyFont="1" applyFill="1" applyBorder="1"/>
    <xf numFmtId="164" fontId="16" fillId="37" borderId="34" xfId="1" applyNumberFormat="1" applyFont="1" applyFill="1" applyBorder="1"/>
    <xf numFmtId="0" fontId="16" fillId="39" borderId="16" xfId="0" applyFont="1" applyFill="1" applyBorder="1" applyAlignment="1">
      <alignment horizontal="right"/>
    </xf>
    <xf numFmtId="0" fontId="16" fillId="39" borderId="16" xfId="0" applyFont="1" applyFill="1" applyBorder="1"/>
    <xf numFmtId="164" fontId="16" fillId="39" borderId="16" xfId="1" applyNumberFormat="1" applyFont="1" applyFill="1" applyBorder="1"/>
    <xf numFmtId="164" fontId="16" fillId="39" borderId="47" xfId="1" applyNumberFormat="1" applyFont="1" applyFill="1" applyBorder="1"/>
    <xf numFmtId="164" fontId="16" fillId="39" borderId="41" xfId="1" applyNumberFormat="1" applyFont="1" applyFill="1" applyBorder="1"/>
    <xf numFmtId="164" fontId="16" fillId="37" borderId="41" xfId="1" applyNumberFormat="1" applyFont="1" applyFill="1" applyBorder="1"/>
    <xf numFmtId="0" fontId="16" fillId="49" borderId="38" xfId="0" applyFont="1" applyFill="1" applyBorder="1"/>
    <xf numFmtId="0" fontId="16" fillId="49" borderId="16" xfId="0" applyFont="1" applyFill="1" applyBorder="1" applyAlignment="1">
      <alignment horizontal="right"/>
    </xf>
    <xf numFmtId="0" fontId="16" fillId="49" borderId="16" xfId="0" applyFont="1" applyFill="1" applyBorder="1"/>
    <xf numFmtId="164" fontId="16" fillId="49" borderId="16" xfId="1" applyNumberFormat="1" applyFont="1" applyFill="1" applyBorder="1"/>
    <xf numFmtId="164" fontId="16" fillId="49" borderId="47" xfId="1" applyNumberFormat="1" applyFont="1" applyFill="1" applyBorder="1"/>
    <xf numFmtId="164" fontId="16" fillId="49" borderId="41" xfId="1" applyNumberFormat="1" applyFont="1" applyFill="1" applyBorder="1"/>
    <xf numFmtId="0" fontId="16" fillId="36" borderId="38" xfId="0" applyFont="1" applyFill="1" applyBorder="1"/>
    <xf numFmtId="0" fontId="16" fillId="36" borderId="38" xfId="0" applyFont="1" applyFill="1" applyBorder="1" applyAlignment="1">
      <alignment horizontal="right"/>
    </xf>
    <xf numFmtId="0" fontId="16" fillId="36" borderId="16" xfId="0" applyFont="1" applyFill="1" applyBorder="1"/>
    <xf numFmtId="164" fontId="16" fillId="36" borderId="16" xfId="1" applyNumberFormat="1" applyFont="1" applyFill="1" applyBorder="1"/>
    <xf numFmtId="164" fontId="16" fillId="36" borderId="47" xfId="1" applyNumberFormat="1" applyFont="1" applyFill="1" applyBorder="1"/>
    <xf numFmtId="164" fontId="16" fillId="36" borderId="41" xfId="1" applyNumberFormat="1" applyFont="1" applyFill="1" applyBorder="1"/>
    <xf numFmtId="0" fontId="0" fillId="0" borderId="38" xfId="0" applyBorder="1" applyAlignment="1">
      <alignment horizontal="left" vertical="top"/>
    </xf>
    <xf numFmtId="0" fontId="0" fillId="0" borderId="16" xfId="0" applyBorder="1" applyAlignment="1">
      <alignment horizontal="right" vertical="top"/>
    </xf>
    <xf numFmtId="0" fontId="0" fillId="0" borderId="16" xfId="0" applyBorder="1" applyAlignment="1">
      <alignment horizontal="center" vertical="top"/>
    </xf>
    <xf numFmtId="164" fontId="0" fillId="0" borderId="16" xfId="1" applyNumberFormat="1" applyFont="1" applyBorder="1" applyAlignment="1">
      <alignment vertical="top" wrapText="1"/>
    </xf>
    <xf numFmtId="0" fontId="0" fillId="0" borderId="16" xfId="0" applyBorder="1" applyAlignment="1">
      <alignment vertical="top" wrapText="1"/>
    </xf>
    <xf numFmtId="164" fontId="0" fillId="0" borderId="47" xfId="0" applyNumberFormat="1" applyBorder="1" applyAlignment="1">
      <alignment vertical="top" wrapText="1"/>
    </xf>
    <xf numFmtId="164" fontId="0" fillId="0" borderId="41" xfId="0" applyNumberFormat="1" applyBorder="1" applyAlignment="1">
      <alignment vertical="top" wrapText="1"/>
    </xf>
    <xf numFmtId="0" fontId="0" fillId="0" borderId="19" xfId="0" applyBorder="1" applyAlignment="1">
      <alignment horizontal="left" vertical="top"/>
    </xf>
    <xf numFmtId="0" fontId="0" fillId="0" borderId="19" xfId="0" applyBorder="1" applyAlignment="1">
      <alignment horizontal="right" vertical="top"/>
    </xf>
    <xf numFmtId="164" fontId="0" fillId="0" borderId="19" xfId="1" applyNumberFormat="1" applyFont="1" applyBorder="1" applyAlignment="1">
      <alignment vertical="top" wrapText="1"/>
    </xf>
    <xf numFmtId="164" fontId="0" fillId="0" borderId="0" xfId="0" applyNumberFormat="1" applyBorder="1" applyAlignment="1">
      <alignment vertical="top" wrapText="1"/>
    </xf>
    <xf numFmtId="0" fontId="0" fillId="39" borderId="19" xfId="0" applyFill="1" applyBorder="1" applyAlignment="1">
      <alignment horizontal="center" vertical="top" wrapText="1"/>
    </xf>
    <xf numFmtId="0" fontId="0" fillId="36" borderId="23" xfId="0" applyFill="1" applyBorder="1" applyAlignment="1">
      <alignment horizontal="center" vertical="top" wrapText="1"/>
    </xf>
    <xf numFmtId="0" fontId="0" fillId="0" borderId="0" xfId="0" applyBorder="1" applyAlignment="1">
      <alignment horizontal="left" vertical="top"/>
    </xf>
    <xf numFmtId="0" fontId="16" fillId="0" borderId="38" xfId="0" applyFont="1" applyBorder="1"/>
    <xf numFmtId="164" fontId="0" fillId="0" borderId="38" xfId="0" applyNumberFormat="1" applyBorder="1"/>
    <xf numFmtId="164" fontId="0" fillId="0" borderId="47" xfId="1" applyNumberFormat="1" applyFont="1" applyBorder="1"/>
    <xf numFmtId="0" fontId="22" fillId="37" borderId="10" xfId="0" applyFont="1" applyFill="1" applyBorder="1" applyAlignment="1">
      <alignment horizontal="left"/>
    </xf>
    <xf numFmtId="0" fontId="16" fillId="0" borderId="10" xfId="0" applyFont="1" applyBorder="1" applyAlignment="1">
      <alignment horizontal="left" vertical="center" wrapText="1"/>
    </xf>
    <xf numFmtId="0" fontId="16" fillId="0" borderId="10" xfId="0" applyFont="1" applyBorder="1" applyAlignment="1">
      <alignment horizontal="center" vertical="center"/>
    </xf>
    <xf numFmtId="0" fontId="16" fillId="0" borderId="10" xfId="0" applyFont="1" applyBorder="1" applyAlignment="1">
      <alignment vertical="center"/>
    </xf>
    <xf numFmtId="164" fontId="16" fillId="0" borderId="10" xfId="1" applyNumberFormat="1" applyFont="1" applyBorder="1" applyAlignment="1">
      <alignment vertical="center"/>
    </xf>
    <xf numFmtId="164" fontId="0" fillId="33" borderId="0" xfId="1" applyNumberFormat="1" applyFont="1" applyFill="1" applyAlignment="1">
      <alignment vertical="top"/>
    </xf>
    <xf numFmtId="164" fontId="16" fillId="41" borderId="10" xfId="1" applyNumberFormat="1" applyFont="1" applyFill="1" applyBorder="1" applyAlignment="1">
      <alignment horizontal="center" vertical="top" wrapText="1"/>
    </xf>
    <xf numFmtId="0" fontId="22" fillId="35" borderId="0" xfId="0" applyFont="1" applyFill="1" applyAlignment="1"/>
    <xf numFmtId="0" fontId="22" fillId="35" borderId="0" xfId="0" applyFont="1" applyFill="1" applyAlignment="1">
      <alignment horizontal="left"/>
    </xf>
    <xf numFmtId="164" fontId="16" fillId="41" borderId="0" xfId="1" applyNumberFormat="1" applyFont="1" applyFill="1" applyAlignment="1">
      <alignment vertical="center"/>
    </xf>
    <xf numFmtId="164" fontId="16" fillId="40" borderId="0" xfId="1" applyNumberFormat="1" applyFont="1" applyFill="1" applyAlignment="1">
      <alignment vertical="center"/>
    </xf>
    <xf numFmtId="0" fontId="22" fillId="37" borderId="0" xfId="0" applyFont="1" applyFill="1" applyAlignment="1"/>
    <xf numFmtId="164" fontId="0" fillId="0" borderId="31" xfId="0" applyNumberFormat="1" applyBorder="1"/>
    <xf numFmtId="164" fontId="0" fillId="0" borderId="48" xfId="0" applyNumberFormat="1" applyBorder="1"/>
    <xf numFmtId="0" fontId="25" fillId="0" borderId="0" xfId="0" applyFont="1" applyAlignment="1">
      <alignment vertical="center"/>
    </xf>
    <xf numFmtId="0" fontId="0" fillId="0" borderId="0" xfId="0" applyAlignment="1">
      <alignment horizontal="center"/>
    </xf>
    <xf numFmtId="164" fontId="0" fillId="0" borderId="0" xfId="1" applyNumberFormat="1" applyFont="1" applyAlignment="1">
      <alignment horizontal="center" vertical="top"/>
    </xf>
    <xf numFmtId="0" fontId="16" fillId="33" borderId="0" xfId="0" applyFont="1" applyFill="1" applyAlignment="1">
      <alignment wrapText="1"/>
    </xf>
    <xf numFmtId="0" fontId="16" fillId="33" borderId="0" xfId="0" applyFont="1" applyFill="1" applyAlignment="1"/>
    <xf numFmtId="0" fontId="16" fillId="33" borderId="0" xfId="0" applyFont="1" applyFill="1" applyAlignment="1">
      <alignment horizontal="center" wrapText="1"/>
    </xf>
    <xf numFmtId="164" fontId="16" fillId="33" borderId="0" xfId="1" applyNumberFormat="1" applyFont="1" applyFill="1" applyAlignment="1">
      <alignment horizontal="center" wrapText="1"/>
    </xf>
    <xf numFmtId="0" fontId="16" fillId="33" borderId="0" xfId="0" applyFont="1" applyFill="1" applyAlignment="1">
      <alignment horizontal="center" textRotation="90"/>
    </xf>
    <xf numFmtId="164" fontId="16" fillId="41" borderId="49" xfId="1" applyNumberFormat="1" applyFont="1" applyFill="1" applyBorder="1" applyAlignment="1">
      <alignment horizontal="center" wrapText="1"/>
    </xf>
    <xf numFmtId="164" fontId="16" fillId="33" borderId="49" xfId="1" applyNumberFormat="1" applyFont="1" applyFill="1" applyBorder="1" applyAlignment="1">
      <alignment horizontal="center" wrapText="1"/>
    </xf>
    <xf numFmtId="0" fontId="16" fillId="37" borderId="0" xfId="0" applyFont="1" applyFill="1" applyAlignment="1">
      <alignment horizontal="center" wrapText="1"/>
    </xf>
    <xf numFmtId="0" fontId="16" fillId="37" borderId="0" xfId="0" applyFont="1" applyFill="1" applyAlignment="1">
      <alignment wrapText="1"/>
    </xf>
    <xf numFmtId="164" fontId="16" fillId="37" borderId="0" xfId="1" applyNumberFormat="1" applyFont="1" applyFill="1" applyAlignment="1">
      <alignment horizontal="center" wrapText="1"/>
    </xf>
    <xf numFmtId="0" fontId="16" fillId="37" borderId="0" xfId="0" applyFont="1" applyFill="1" applyAlignment="1">
      <alignment horizontal="center" textRotation="90"/>
    </xf>
    <xf numFmtId="164" fontId="16" fillId="41" borderId="11" xfId="1" applyNumberFormat="1" applyFont="1" applyFill="1" applyBorder="1" applyAlignment="1">
      <alignment horizontal="center" wrapText="1"/>
    </xf>
    <xf numFmtId="164" fontId="16" fillId="33" borderId="11" xfId="1" applyNumberFormat="1" applyFont="1" applyFill="1" applyBorder="1" applyAlignment="1">
      <alignment horizontal="center" wrapText="1"/>
    </xf>
    <xf numFmtId="0" fontId="0" fillId="0" borderId="12" xfId="0" applyBorder="1" applyAlignment="1">
      <alignment horizontal="center" vertical="top"/>
    </xf>
    <xf numFmtId="0" fontId="0" fillId="0" borderId="46" xfId="0" applyBorder="1" applyAlignment="1">
      <alignment vertical="top"/>
    </xf>
    <xf numFmtId="164" fontId="0" fillId="0" borderId="10" xfId="1" applyNumberFormat="1" applyFont="1" applyBorder="1" applyAlignment="1">
      <alignment horizontal="center" vertical="top"/>
    </xf>
    <xf numFmtId="164" fontId="0" fillId="0" borderId="10" xfId="1" applyNumberFormat="1" applyFont="1" applyBorder="1" applyAlignment="1">
      <alignment horizontal="center" vertical="top" wrapText="1"/>
    </xf>
    <xf numFmtId="164" fontId="16" fillId="41" borderId="0" xfId="1" applyNumberFormat="1" applyFont="1" applyFill="1" applyAlignment="1">
      <alignment horizontal="center" wrapText="1"/>
    </xf>
    <xf numFmtId="0" fontId="16" fillId="0" borderId="10" xfId="0" applyFont="1" applyBorder="1" applyAlignment="1">
      <alignment horizontal="left" wrapText="1"/>
    </xf>
    <xf numFmtId="164" fontId="0" fillId="33" borderId="12" xfId="1" applyNumberFormat="1" applyFont="1" applyFill="1" applyBorder="1" applyAlignment="1">
      <alignment horizontal="center" vertical="top"/>
    </xf>
    <xf numFmtId="164" fontId="16" fillId="41" borderId="10" xfId="1" applyNumberFormat="1" applyFont="1" applyFill="1" applyBorder="1" applyAlignment="1">
      <alignment horizontal="center" vertical="center"/>
    </xf>
    <xf numFmtId="164" fontId="16" fillId="33" borderId="10" xfId="1" applyNumberFormat="1" applyFont="1" applyFill="1" applyBorder="1" applyAlignment="1">
      <alignment horizontal="center" vertical="center"/>
    </xf>
    <xf numFmtId="164" fontId="16" fillId="39" borderId="10" xfId="1" applyNumberFormat="1" applyFont="1" applyFill="1" applyBorder="1" applyAlignment="1">
      <alignment horizontal="center" vertical="center"/>
    </xf>
    <xf numFmtId="164" fontId="16" fillId="42" borderId="10" xfId="1" applyNumberFormat="1" applyFont="1" applyFill="1" applyBorder="1" applyAlignment="1">
      <alignment horizontal="center" wrapText="1"/>
    </xf>
    <xf numFmtId="0" fontId="16" fillId="33" borderId="49" xfId="0" applyFont="1" applyFill="1" applyBorder="1" applyAlignment="1">
      <alignment horizontal="center"/>
    </xf>
    <xf numFmtId="164" fontId="0" fillId="42" borderId="10" xfId="1" applyNumberFormat="1" applyFont="1" applyFill="1" applyBorder="1" applyAlignment="1">
      <alignment horizontal="center" vertical="top"/>
    </xf>
    <xf numFmtId="0" fontId="16" fillId="0" borderId="46" xfId="0" applyFont="1" applyBorder="1" applyAlignment="1">
      <alignment vertical="center" wrapText="1"/>
    </xf>
    <xf numFmtId="164" fontId="16" fillId="41" borderId="50" xfId="0" applyNumberFormat="1" applyFont="1" applyFill="1" applyBorder="1" applyAlignment="1">
      <alignment vertical="center" wrapText="1"/>
    </xf>
    <xf numFmtId="164" fontId="16" fillId="33" borderId="46" xfId="0" applyNumberFormat="1" applyFont="1" applyFill="1" applyBorder="1" applyAlignment="1">
      <alignment vertical="center" wrapText="1"/>
    </xf>
    <xf numFmtId="164" fontId="16" fillId="42" borderId="10" xfId="0" applyNumberFormat="1" applyFont="1" applyFill="1" applyBorder="1" applyAlignment="1">
      <alignment vertical="center" wrapText="1"/>
    </xf>
    <xf numFmtId="0" fontId="0" fillId="0" borderId="52" xfId="0" applyBorder="1"/>
    <xf numFmtId="0" fontId="16" fillId="35" borderId="20" xfId="0" applyFont="1" applyFill="1" applyBorder="1" applyAlignment="1">
      <alignment horizontal="left" vertical="center" wrapText="1"/>
    </xf>
    <xf numFmtId="0" fontId="16" fillId="35" borderId="19" xfId="0" applyFont="1" applyFill="1" applyBorder="1" applyAlignment="1">
      <alignment horizontal="left" vertical="center" wrapText="1"/>
    </xf>
    <xf numFmtId="0" fontId="16" fillId="35" borderId="19" xfId="0" applyFont="1" applyFill="1" applyBorder="1" applyAlignment="1">
      <alignment horizontal="center" vertical="center"/>
    </xf>
    <xf numFmtId="0" fontId="16" fillId="35" borderId="19" xfId="0" applyFont="1" applyFill="1" applyBorder="1" applyAlignment="1">
      <alignment vertical="center"/>
    </xf>
    <xf numFmtId="164" fontId="56" fillId="35" borderId="19" xfId="1" applyNumberFormat="1" applyFont="1" applyFill="1" applyBorder="1" applyAlignment="1">
      <alignment vertical="center"/>
    </xf>
    <xf numFmtId="164" fontId="56" fillId="35" borderId="40" xfId="1" applyNumberFormat="1" applyFont="1" applyFill="1" applyBorder="1" applyAlignment="1">
      <alignment vertical="center"/>
    </xf>
    <xf numFmtId="0" fontId="16" fillId="35" borderId="24" xfId="0" applyFont="1" applyFill="1" applyBorder="1" applyAlignment="1">
      <alignment horizontal="left" vertical="center" wrapText="1"/>
    </xf>
    <xf numFmtId="0" fontId="16" fillId="35" borderId="0" xfId="0" applyFont="1" applyFill="1" applyBorder="1" applyAlignment="1">
      <alignment horizontal="left" vertical="center" wrapText="1"/>
    </xf>
    <xf numFmtId="0" fontId="16" fillId="35" borderId="0" xfId="0" applyFont="1" applyFill="1" applyBorder="1" applyAlignment="1">
      <alignment horizontal="center" vertical="center"/>
    </xf>
    <xf numFmtId="0" fontId="16" fillId="35" borderId="0" xfId="0" applyFont="1" applyFill="1" applyBorder="1" applyAlignment="1">
      <alignment vertical="center"/>
    </xf>
    <xf numFmtId="164" fontId="16" fillId="35" borderId="0" xfId="1" applyNumberFormat="1" applyFont="1" applyFill="1" applyBorder="1" applyAlignment="1">
      <alignment vertical="center"/>
    </xf>
    <xf numFmtId="164" fontId="16" fillId="35" borderId="34" xfId="1" applyNumberFormat="1" applyFont="1" applyFill="1" applyBorder="1" applyAlignment="1">
      <alignment vertical="center"/>
    </xf>
    <xf numFmtId="0" fontId="16" fillId="35" borderId="38" xfId="0" applyFont="1" applyFill="1" applyBorder="1" applyAlignment="1">
      <alignment horizontal="left" vertical="center" wrapText="1"/>
    </xf>
    <xf numFmtId="0" fontId="16" fillId="35" borderId="16" xfId="0" applyFont="1" applyFill="1" applyBorder="1" applyAlignment="1">
      <alignment horizontal="left" vertical="center" wrapText="1"/>
    </xf>
    <xf numFmtId="0" fontId="16" fillId="35" borderId="16" xfId="0" applyFont="1" applyFill="1" applyBorder="1" applyAlignment="1">
      <alignment horizontal="center" vertical="center"/>
    </xf>
    <xf numFmtId="0" fontId="16" fillId="35" borderId="16" xfId="0" applyFont="1" applyFill="1" applyBorder="1" applyAlignment="1">
      <alignment vertical="center"/>
    </xf>
    <xf numFmtId="164" fontId="16" fillId="35" borderId="16" xfId="1" applyNumberFormat="1" applyFont="1" applyFill="1" applyBorder="1" applyAlignment="1">
      <alignment vertical="center"/>
    </xf>
    <xf numFmtId="164" fontId="16" fillId="35" borderId="41" xfId="1" applyNumberFormat="1" applyFont="1" applyFill="1" applyBorder="1" applyAlignment="1">
      <alignment vertical="center"/>
    </xf>
    <xf numFmtId="0" fontId="0" fillId="37" borderId="23" xfId="0" applyFill="1" applyBorder="1" applyAlignment="1">
      <alignment horizontal="center" vertical="top" wrapText="1"/>
    </xf>
    <xf numFmtId="164" fontId="0" fillId="37" borderId="48" xfId="0" applyNumberFormat="1" applyFill="1" applyBorder="1"/>
    <xf numFmtId="164" fontId="0" fillId="37" borderId="47" xfId="0" applyNumberFormat="1" applyFill="1" applyBorder="1"/>
    <xf numFmtId="0" fontId="16" fillId="33" borderId="0" xfId="0" applyFont="1" applyFill="1" applyAlignment="1">
      <alignment vertical="center"/>
    </xf>
    <xf numFmtId="0" fontId="16" fillId="33" borderId="0" xfId="0" applyFont="1" applyFill="1" applyAlignment="1">
      <alignment vertical="center" wrapText="1"/>
    </xf>
    <xf numFmtId="0" fontId="16" fillId="33" borderId="0" xfId="0" applyFont="1" applyFill="1" applyAlignment="1">
      <alignment horizontal="center" vertical="center" wrapText="1"/>
    </xf>
    <xf numFmtId="164" fontId="16" fillId="33" borderId="0" xfId="1" applyNumberFormat="1" applyFont="1" applyFill="1" applyAlignment="1">
      <alignment horizontal="center" vertical="center" wrapText="1"/>
    </xf>
    <xf numFmtId="0" fontId="16" fillId="33" borderId="0" xfId="0" applyFont="1" applyFill="1" applyAlignment="1">
      <alignment horizontal="center" vertical="center" textRotation="90"/>
    </xf>
    <xf numFmtId="164" fontId="16" fillId="41" borderId="0" xfId="1" applyNumberFormat="1" applyFont="1" applyFill="1" applyAlignment="1">
      <alignment horizontal="center" vertical="center" wrapText="1"/>
    </xf>
    <xf numFmtId="164" fontId="16" fillId="39" borderId="0" xfId="1" applyNumberFormat="1" applyFont="1" applyFill="1" applyAlignment="1">
      <alignment horizontal="center" vertical="center" wrapText="1"/>
    </xf>
    <xf numFmtId="0" fontId="16" fillId="33" borderId="0" xfId="0" applyFont="1" applyFill="1" applyAlignment="1">
      <alignment horizontal="center" vertical="center"/>
    </xf>
    <xf numFmtId="0" fontId="16" fillId="42" borderId="10" xfId="0" applyFont="1" applyFill="1" applyBorder="1" applyAlignment="1">
      <alignment horizontal="center" vertical="center" wrapText="1"/>
    </xf>
    <xf numFmtId="0" fontId="0" fillId="37" borderId="10" xfId="0" applyFill="1" applyBorder="1" applyAlignment="1">
      <alignment horizontal="center" vertical="top"/>
    </xf>
    <xf numFmtId="164" fontId="0" fillId="0" borderId="10" xfId="1" applyNumberFormat="1" applyFont="1" applyBorder="1" applyAlignment="1">
      <alignment vertical="top" wrapText="1"/>
    </xf>
    <xf numFmtId="0" fontId="28" fillId="0" borderId="0" xfId="0" applyFont="1" applyFill="1" applyBorder="1" applyAlignment="1">
      <alignment horizontal="left" vertical="top"/>
    </xf>
    <xf numFmtId="0" fontId="0" fillId="40" borderId="10" xfId="0" applyFill="1" applyBorder="1" applyAlignment="1">
      <alignment horizontal="center" vertical="top" wrapText="1"/>
    </xf>
    <xf numFmtId="0" fontId="0" fillId="40" borderId="10" xfId="0" applyFill="1" applyBorder="1" applyAlignment="1">
      <alignment vertical="top" wrapText="1"/>
    </xf>
    <xf numFmtId="0" fontId="0" fillId="40" borderId="10" xfId="0" applyFill="1" applyBorder="1" applyAlignment="1">
      <alignment horizontal="left" vertical="top" wrapText="1"/>
    </xf>
    <xf numFmtId="0" fontId="0" fillId="40" borderId="10" xfId="0" applyFill="1" applyBorder="1" applyAlignment="1">
      <alignment horizontal="center" vertical="top"/>
    </xf>
    <xf numFmtId="0" fontId="0" fillId="0" borderId="0" xfId="0" applyAlignment="1">
      <alignment horizontal="center" vertical="center" wrapText="1"/>
    </xf>
    <xf numFmtId="0" fontId="25" fillId="0" borderId="0" xfId="0" applyFont="1" applyAlignment="1">
      <alignment horizontal="center"/>
    </xf>
    <xf numFmtId="0" fontId="0" fillId="0" borderId="0" xfId="0" applyFont="1" applyAlignment="1">
      <alignment horizontal="center"/>
    </xf>
    <xf numFmtId="0" fontId="16" fillId="45" borderId="20" xfId="0" applyFont="1" applyFill="1" applyBorder="1" applyAlignment="1">
      <alignment horizontal="center"/>
    </xf>
    <xf numFmtId="0" fontId="16" fillId="45" borderId="19" xfId="0" applyFont="1" applyFill="1" applyBorder="1" applyAlignment="1">
      <alignment horizontal="center"/>
    </xf>
    <xf numFmtId="0" fontId="16" fillId="45" borderId="40" xfId="0" applyFont="1" applyFill="1" applyBorder="1" applyAlignment="1">
      <alignment horizontal="center"/>
    </xf>
    <xf numFmtId="0" fontId="16" fillId="37" borderId="20" xfId="0" applyFont="1" applyFill="1" applyBorder="1" applyAlignment="1">
      <alignment horizontal="center"/>
    </xf>
    <xf numFmtId="0" fontId="16" fillId="37" borderId="19" xfId="0" applyFont="1" applyFill="1" applyBorder="1" applyAlignment="1">
      <alignment horizontal="center"/>
    </xf>
    <xf numFmtId="0" fontId="16" fillId="37" borderId="40" xfId="0" applyFont="1" applyFill="1" applyBorder="1" applyAlignment="1">
      <alignment horizontal="center"/>
    </xf>
    <xf numFmtId="0" fontId="16" fillId="0" borderId="12" xfId="0" applyFont="1" applyBorder="1" applyAlignment="1">
      <alignment horizontal="left" wrapText="1"/>
    </xf>
    <xf numFmtId="0" fontId="16" fillId="0" borderId="46" xfId="0" applyFont="1" applyBorder="1" applyAlignment="1">
      <alignment horizontal="left" wrapText="1"/>
    </xf>
    <xf numFmtId="0" fontId="16" fillId="0" borderId="50" xfId="0" applyFont="1" applyBorder="1" applyAlignment="1">
      <alignment horizontal="left" wrapText="1"/>
    </xf>
    <xf numFmtId="0" fontId="16" fillId="0" borderId="51" xfId="0" applyFont="1" applyBorder="1" applyAlignment="1">
      <alignment horizontal="right" vertical="center"/>
    </xf>
    <xf numFmtId="0" fontId="16" fillId="37" borderId="15" xfId="0" applyFont="1" applyFill="1" applyBorder="1" applyAlignment="1">
      <alignment horizontal="left" wrapText="1"/>
    </xf>
    <xf numFmtId="164" fontId="16" fillId="39" borderId="49" xfId="1" applyNumberFormat="1" applyFont="1" applyFill="1" applyBorder="1" applyAlignment="1">
      <alignment horizontal="center" vertical="center" wrapText="1"/>
    </xf>
    <xf numFmtId="164" fontId="16" fillId="39" borderId="52" xfId="1" applyNumberFormat="1" applyFont="1" applyFill="1" applyBorder="1" applyAlignment="1">
      <alignment horizontal="center" vertical="center" wrapText="1"/>
    </xf>
    <xf numFmtId="0" fontId="16" fillId="0" borderId="12" xfId="0" applyFont="1" applyBorder="1" applyAlignment="1">
      <alignment horizontal="right" vertical="center" wrapText="1"/>
    </xf>
    <xf numFmtId="0" fontId="16" fillId="0" borderId="46" xfId="0" applyFont="1" applyBorder="1" applyAlignment="1">
      <alignment horizontal="right" vertical="center" wrapText="1"/>
    </xf>
    <xf numFmtId="0" fontId="16" fillId="0" borderId="50" xfId="0" applyFont="1" applyBorder="1" applyAlignment="1">
      <alignment horizontal="right" vertical="center" wrapText="1"/>
    </xf>
    <xf numFmtId="0" fontId="16" fillId="0" borderId="51" xfId="0" applyFont="1" applyBorder="1" applyAlignment="1">
      <alignment horizontal="right" vertical="center" wrapText="1"/>
    </xf>
    <xf numFmtId="0" fontId="16" fillId="0" borderId="53" xfId="0" applyFont="1" applyBorder="1" applyAlignment="1">
      <alignment horizontal="right" vertical="center" wrapText="1"/>
    </xf>
  </cellXfs>
  <cellStyles count="39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 Currency (0)" xfId="49"/>
    <cellStyle name="Calc Currency (2)" xfId="50"/>
    <cellStyle name="Calc Percent (0)" xfId="51"/>
    <cellStyle name="Calc Percent (1)" xfId="52"/>
    <cellStyle name="Calc Percent (2)" xfId="53"/>
    <cellStyle name="Calc Units (0)" xfId="54"/>
    <cellStyle name="Calc Units (1)" xfId="55"/>
    <cellStyle name="Calc Units (2)" xfId="56"/>
    <cellStyle name="Calculation" xfId="12" builtinId="22" customBuiltin="1"/>
    <cellStyle name="Check Cell" xfId="14" builtinId="23" customBuiltin="1"/>
    <cellStyle name="Comma" xfId="43" builtinId="3"/>
    <cellStyle name="Comma [00]" xfId="57"/>
    <cellStyle name="Comma 10" xfId="58"/>
    <cellStyle name="Comma 11" xfId="59"/>
    <cellStyle name="Comma 12" xfId="60"/>
    <cellStyle name="Comma 13" xfId="61"/>
    <cellStyle name="Comma 2" xfId="62"/>
    <cellStyle name="Comma 2 2" xfId="63"/>
    <cellStyle name="Comma 2 2 2" xfId="64"/>
    <cellStyle name="Comma 2 2 3" xfId="65"/>
    <cellStyle name="Comma 2 3" xfId="66"/>
    <cellStyle name="Comma 2 4" xfId="67"/>
    <cellStyle name="Comma 3" xfId="68"/>
    <cellStyle name="Comma 3 2" xfId="69"/>
    <cellStyle name="Comma 3 2 2" xfId="70"/>
    <cellStyle name="Comma 3 3" xfId="71"/>
    <cellStyle name="Comma 4" xfId="72"/>
    <cellStyle name="Comma 4 2" xfId="73"/>
    <cellStyle name="Comma 4 2 2" xfId="74"/>
    <cellStyle name="Comma 4 3" xfId="75"/>
    <cellStyle name="Comma 5" xfId="76"/>
    <cellStyle name="Comma 6" xfId="77"/>
    <cellStyle name="Comma 6 2" xfId="78"/>
    <cellStyle name="Comma 7" xfId="79"/>
    <cellStyle name="Comma 8" xfId="80"/>
    <cellStyle name="Comma 9" xfId="81"/>
    <cellStyle name="Currency" xfId="1" builtinId="4"/>
    <cellStyle name="Currency [00]" xfId="82"/>
    <cellStyle name="Currency 10" xfId="83"/>
    <cellStyle name="Currency 11" xfId="84"/>
    <cellStyle name="Currency 12" xfId="85"/>
    <cellStyle name="Currency 13" xfId="86"/>
    <cellStyle name="Currency 14" xfId="87"/>
    <cellStyle name="Currency 15" xfId="88"/>
    <cellStyle name="Currency 16" xfId="89"/>
    <cellStyle name="Currency 17" xfId="90"/>
    <cellStyle name="Currency 18" xfId="91"/>
    <cellStyle name="Currency 19" xfId="92"/>
    <cellStyle name="Currency 2" xfId="93"/>
    <cellStyle name="Currency 2 2" xfId="94"/>
    <cellStyle name="Currency 2 3" xfId="95"/>
    <cellStyle name="Currency 2 4" xfId="96"/>
    <cellStyle name="Currency 2 5" xfId="97"/>
    <cellStyle name="Currency 20" xfId="98"/>
    <cellStyle name="Currency 21" xfId="99"/>
    <cellStyle name="Currency 22" xfId="100"/>
    <cellStyle name="Currency 23" xfId="101"/>
    <cellStyle name="Currency 3" xfId="102"/>
    <cellStyle name="Currency 3 2" xfId="103"/>
    <cellStyle name="Currency 3 3" xfId="104"/>
    <cellStyle name="Currency 3 4" xfId="105"/>
    <cellStyle name="Currency 4" xfId="46"/>
    <cellStyle name="Currency 4 2" xfId="106"/>
    <cellStyle name="Currency 4 3" xfId="107"/>
    <cellStyle name="Currency 5" xfId="108"/>
    <cellStyle name="Currency 6" xfId="109"/>
    <cellStyle name="Currency 7" xfId="110"/>
    <cellStyle name="Currency 8" xfId="111"/>
    <cellStyle name="Currency 9" xfId="112"/>
    <cellStyle name="Date Short" xfId="113"/>
    <cellStyle name="Enter Currency (0)" xfId="114"/>
    <cellStyle name="Enter Currency (2)" xfId="115"/>
    <cellStyle name="Enter Units (0)" xfId="116"/>
    <cellStyle name="Enter Units (1)" xfId="117"/>
    <cellStyle name="Enter Units (2)" xfId="118"/>
    <cellStyle name="Euro" xfId="119"/>
    <cellStyle name="Euro 2" xfId="120"/>
    <cellStyle name="Explanatory Text" xfId="17" builtinId="53" customBuiltin="1"/>
    <cellStyle name="Good" xfId="7" builtinId="26" customBuiltin="1"/>
    <cellStyle name="Good 2" xfId="121"/>
    <cellStyle name="Header1" xfId="122"/>
    <cellStyle name="Header2" xfId="123"/>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 Currency (0)" xfId="124"/>
    <cellStyle name="Link Currency (2)" xfId="125"/>
    <cellStyle name="Link Units (0)" xfId="126"/>
    <cellStyle name="Link Units (1)" xfId="127"/>
    <cellStyle name="Link Units (2)" xfId="128"/>
    <cellStyle name="Linked Cell" xfId="13" builtinId="24" customBuiltin="1"/>
    <cellStyle name="Neutral" xfId="9" builtinId="28" customBuiltin="1"/>
    <cellStyle name="Neutral 2" xfId="129"/>
    <cellStyle name="Normal" xfId="0" builtinId="0"/>
    <cellStyle name="Normal 10" xfId="130"/>
    <cellStyle name="Normal 100" xfId="131"/>
    <cellStyle name="Normal 101" xfId="132"/>
    <cellStyle name="Normal 102" xfId="133"/>
    <cellStyle name="Normal 103" xfId="134"/>
    <cellStyle name="Normal 104" xfId="135"/>
    <cellStyle name="Normal 105" xfId="136"/>
    <cellStyle name="Normal 106" xfId="137"/>
    <cellStyle name="Normal 107" xfId="138"/>
    <cellStyle name="Normal 108" xfId="139"/>
    <cellStyle name="Normal 109" xfId="140"/>
    <cellStyle name="Normal 11" xfId="141"/>
    <cellStyle name="Normal 110" xfId="142"/>
    <cellStyle name="Normal 111" xfId="143"/>
    <cellStyle name="Normal 112" xfId="144"/>
    <cellStyle name="Normal 113" xfId="145"/>
    <cellStyle name="Normal 114" xfId="146"/>
    <cellStyle name="Normal 115" xfId="147"/>
    <cellStyle name="Normal 116" xfId="148"/>
    <cellStyle name="Normal 117" xfId="149"/>
    <cellStyle name="Normal 118" xfId="150"/>
    <cellStyle name="Normal 119" xfId="151"/>
    <cellStyle name="Normal 12" xfId="152"/>
    <cellStyle name="Normal 120" xfId="153"/>
    <cellStyle name="Normal 121" xfId="154"/>
    <cellStyle name="Normal 122" xfId="155"/>
    <cellStyle name="Normal 123" xfId="156"/>
    <cellStyle name="Normal 124" xfId="157"/>
    <cellStyle name="Normal 125" xfId="158"/>
    <cellStyle name="Normal 126" xfId="159"/>
    <cellStyle name="Normal 127" xfId="160"/>
    <cellStyle name="Normal 128" xfId="161"/>
    <cellStyle name="Normal 129" xfId="162"/>
    <cellStyle name="Normal 13" xfId="163"/>
    <cellStyle name="Normal 130" xfId="164"/>
    <cellStyle name="Normal 131" xfId="165"/>
    <cellStyle name="Normal 132" xfId="166"/>
    <cellStyle name="Normal 133" xfId="167"/>
    <cellStyle name="Normal 134" xfId="168"/>
    <cellStyle name="Normal 135" xfId="169"/>
    <cellStyle name="Normal 136" xfId="170"/>
    <cellStyle name="Normal 137" xfId="171"/>
    <cellStyle name="Normal 138" xfId="172"/>
    <cellStyle name="Normal 139" xfId="173"/>
    <cellStyle name="Normal 14" xfId="174"/>
    <cellStyle name="Normal 140" xfId="175"/>
    <cellStyle name="Normal 141" xfId="176"/>
    <cellStyle name="Normal 142" xfId="177"/>
    <cellStyle name="Normal 143" xfId="178"/>
    <cellStyle name="Normal 144" xfId="179"/>
    <cellStyle name="Normal 145" xfId="180"/>
    <cellStyle name="Normal 146" xfId="181"/>
    <cellStyle name="Normal 147" xfId="182"/>
    <cellStyle name="Normal 148" xfId="183"/>
    <cellStyle name="Normal 149" xfId="184"/>
    <cellStyle name="Normal 15" xfId="185"/>
    <cellStyle name="Normal 150" xfId="186"/>
    <cellStyle name="Normal 151" xfId="187"/>
    <cellStyle name="Normal 152" xfId="188"/>
    <cellStyle name="Normal 153" xfId="189"/>
    <cellStyle name="Normal 154" xfId="190"/>
    <cellStyle name="Normal 155" xfId="191"/>
    <cellStyle name="Normal 156" xfId="192"/>
    <cellStyle name="Normal 157" xfId="193"/>
    <cellStyle name="Normal 158" xfId="194"/>
    <cellStyle name="Normal 159" xfId="195"/>
    <cellStyle name="Normal 16" xfId="196"/>
    <cellStyle name="Normal 160" xfId="197"/>
    <cellStyle name="Normal 161" xfId="198"/>
    <cellStyle name="Normal 162" xfId="199"/>
    <cellStyle name="Normal 163" xfId="200"/>
    <cellStyle name="Normal 164" xfId="201"/>
    <cellStyle name="Normal 165" xfId="202"/>
    <cellStyle name="Normal 166" xfId="203"/>
    <cellStyle name="Normal 167" xfId="204"/>
    <cellStyle name="Normal 168" xfId="205"/>
    <cellStyle name="Normal 169" xfId="206"/>
    <cellStyle name="Normal 17" xfId="207"/>
    <cellStyle name="Normal 170" xfId="208"/>
    <cellStyle name="Normal 171" xfId="209"/>
    <cellStyle name="Normal 172" xfId="210"/>
    <cellStyle name="Normal 173" xfId="211"/>
    <cellStyle name="Normal 174" xfId="212"/>
    <cellStyle name="Normal 175" xfId="213"/>
    <cellStyle name="Normal 176" xfId="214"/>
    <cellStyle name="Normal 177" xfId="215"/>
    <cellStyle name="Normal 178" xfId="216"/>
    <cellStyle name="Normal 179" xfId="217"/>
    <cellStyle name="Normal 18" xfId="218"/>
    <cellStyle name="Normal 180" xfId="219"/>
    <cellStyle name="Normal 181" xfId="220"/>
    <cellStyle name="Normal 181 2" xfId="221"/>
    <cellStyle name="Normal 181 2 2" xfId="222"/>
    <cellStyle name="Normal 181 3" xfId="223"/>
    <cellStyle name="Normal 182" xfId="224"/>
    <cellStyle name="Normal 182 2" xfId="225"/>
    <cellStyle name="Normal 182 2 2" xfId="226"/>
    <cellStyle name="Normal 182 3" xfId="227"/>
    <cellStyle name="Normal 182 4" xfId="228"/>
    <cellStyle name="Normal 183" xfId="229"/>
    <cellStyle name="Normal 183 2" xfId="230"/>
    <cellStyle name="Normal 183 2 2" xfId="231"/>
    <cellStyle name="Normal 183 3" xfId="232"/>
    <cellStyle name="Normal 184" xfId="233"/>
    <cellStyle name="Normal 185" xfId="234"/>
    <cellStyle name="Normal 185 2" xfId="235"/>
    <cellStyle name="Normal 186" xfId="236"/>
    <cellStyle name="Normal 186 2" xfId="237"/>
    <cellStyle name="Normal 187" xfId="238"/>
    <cellStyle name="Normal 188" xfId="239"/>
    <cellStyle name="Normal 189" xfId="240"/>
    <cellStyle name="Normal 19" xfId="241"/>
    <cellStyle name="Normal 190" xfId="242"/>
    <cellStyle name="Normal 191" xfId="243"/>
    <cellStyle name="Normal 192" xfId="244"/>
    <cellStyle name="Normal 193" xfId="245"/>
    <cellStyle name="Normal 194" xfId="246"/>
    <cellStyle name="Normal 195" xfId="247"/>
    <cellStyle name="Normal 2" xfId="248"/>
    <cellStyle name="Normal 2 2" xfId="249"/>
    <cellStyle name="Normal 2 2 2" xfId="250"/>
    <cellStyle name="Normal 2 2 3" xfId="251"/>
    <cellStyle name="Normal 2 3" xfId="252"/>
    <cellStyle name="Normal 2 3 2" xfId="253"/>
    <cellStyle name="Normal 2 3 2 2" xfId="254"/>
    <cellStyle name="Normal 2 3 3" xfId="255"/>
    <cellStyle name="Normal 2 3 4" xfId="256"/>
    <cellStyle name="Normal 2 3 5" xfId="257"/>
    <cellStyle name="Normal 2 4" xfId="258"/>
    <cellStyle name="Normal 2 5" xfId="259"/>
    <cellStyle name="Normal 2 5 2" xfId="260"/>
    <cellStyle name="Normal 2 6" xfId="261"/>
    <cellStyle name="Normal 2 7" xfId="262"/>
    <cellStyle name="Normal 2 7 2" xfId="263"/>
    <cellStyle name="Normal 2 8" xfId="264"/>
    <cellStyle name="Normal 2 9" xfId="265"/>
    <cellStyle name="Normal 20" xfId="266"/>
    <cellStyle name="Normal 20 2" xfId="267"/>
    <cellStyle name="Normal 20 2 2" xfId="268"/>
    <cellStyle name="Normal 20 3" xfId="269"/>
    <cellStyle name="Normal 21" xfId="270"/>
    <cellStyle name="Normal 22" xfId="271"/>
    <cellStyle name="Normal 23" xfId="272"/>
    <cellStyle name="Normal 24" xfId="273"/>
    <cellStyle name="Normal 25" xfId="274"/>
    <cellStyle name="Normal 26" xfId="275"/>
    <cellStyle name="Normal 27" xfId="276"/>
    <cellStyle name="Normal 28" xfId="277"/>
    <cellStyle name="Normal 29" xfId="278"/>
    <cellStyle name="Normal 3" xfId="45"/>
    <cellStyle name="Normal 3 2" xfId="279"/>
    <cellStyle name="Normal 30" xfId="280"/>
    <cellStyle name="Normal 31" xfId="281"/>
    <cellStyle name="Normal 32" xfId="282"/>
    <cellStyle name="Normal 33" xfId="283"/>
    <cellStyle name="Normal 34" xfId="284"/>
    <cellStyle name="Normal 35" xfId="285"/>
    <cellStyle name="Normal 36" xfId="286"/>
    <cellStyle name="Normal 36 2" xfId="287"/>
    <cellStyle name="Normal 36 2 2" xfId="288"/>
    <cellStyle name="Normal 36 3" xfId="289"/>
    <cellStyle name="Normal 37" xfId="290"/>
    <cellStyle name="Normal 38" xfId="291"/>
    <cellStyle name="Normal 39" xfId="292"/>
    <cellStyle name="Normal 4" xfId="293"/>
    <cellStyle name="Normal 40" xfId="294"/>
    <cellStyle name="Normal 41" xfId="295"/>
    <cellStyle name="Normal 42" xfId="296"/>
    <cellStyle name="Normal 43" xfId="297"/>
    <cellStyle name="Normal 44" xfId="298"/>
    <cellStyle name="Normal 45" xfId="299"/>
    <cellStyle name="Normal 46" xfId="300"/>
    <cellStyle name="Normal 47" xfId="301"/>
    <cellStyle name="Normal 48" xfId="302"/>
    <cellStyle name="Normal 49" xfId="303"/>
    <cellStyle name="Normal 5" xfId="304"/>
    <cellStyle name="Normal 50" xfId="305"/>
    <cellStyle name="Normal 51" xfId="306"/>
    <cellStyle name="Normal 52" xfId="307"/>
    <cellStyle name="Normal 53" xfId="308"/>
    <cellStyle name="Normal 54" xfId="309"/>
    <cellStyle name="Normal 55" xfId="310"/>
    <cellStyle name="Normal 56" xfId="311"/>
    <cellStyle name="Normal 57" xfId="312"/>
    <cellStyle name="Normal 58" xfId="313"/>
    <cellStyle name="Normal 59" xfId="314"/>
    <cellStyle name="Normal 6" xfId="315"/>
    <cellStyle name="Normal 60" xfId="316"/>
    <cellStyle name="Normal 61" xfId="317"/>
    <cellStyle name="Normal 62" xfId="318"/>
    <cellStyle name="Normal 63" xfId="319"/>
    <cellStyle name="Normal 64" xfId="320"/>
    <cellStyle name="Normal 65" xfId="321"/>
    <cellStyle name="Normal 66" xfId="322"/>
    <cellStyle name="Normal 67" xfId="323"/>
    <cellStyle name="Normal 68" xfId="324"/>
    <cellStyle name="Normal 69" xfId="325"/>
    <cellStyle name="Normal 7" xfId="326"/>
    <cellStyle name="Normal 70" xfId="327"/>
    <cellStyle name="Normal 71" xfId="328"/>
    <cellStyle name="Normal 72" xfId="329"/>
    <cellStyle name="Normal 73" xfId="330"/>
    <cellStyle name="Normal 74" xfId="331"/>
    <cellStyle name="Normal 75" xfId="332"/>
    <cellStyle name="Normal 76" xfId="333"/>
    <cellStyle name="Normal 77" xfId="334"/>
    <cellStyle name="Normal 78" xfId="335"/>
    <cellStyle name="Normal 79" xfId="336"/>
    <cellStyle name="Normal 8" xfId="337"/>
    <cellStyle name="Normal 80" xfId="338"/>
    <cellStyle name="Normal 81" xfId="339"/>
    <cellStyle name="Normal 82" xfId="340"/>
    <cellStyle name="Normal 83" xfId="341"/>
    <cellStyle name="Normal 84" xfId="342"/>
    <cellStyle name="Normal 85" xfId="343"/>
    <cellStyle name="Normal 86" xfId="344"/>
    <cellStyle name="Normal 87" xfId="345"/>
    <cellStyle name="Normal 88" xfId="346"/>
    <cellStyle name="Normal 89" xfId="347"/>
    <cellStyle name="Normal 9" xfId="348"/>
    <cellStyle name="Normal 90" xfId="349"/>
    <cellStyle name="Normal 91" xfId="350"/>
    <cellStyle name="Normal 92" xfId="351"/>
    <cellStyle name="Normal 93" xfId="352"/>
    <cellStyle name="Normal 94" xfId="353"/>
    <cellStyle name="Normal 95" xfId="354"/>
    <cellStyle name="Normal 96" xfId="355"/>
    <cellStyle name="Normal 97" xfId="356"/>
    <cellStyle name="Normal 98" xfId="357"/>
    <cellStyle name="Normal 99" xfId="358"/>
    <cellStyle name="Note" xfId="16" builtinId="10" customBuiltin="1"/>
    <cellStyle name="Note 2" xfId="359"/>
    <cellStyle name="Output" xfId="11" builtinId="21" customBuiltin="1"/>
    <cellStyle name="Percent" xfId="44" builtinId="5"/>
    <cellStyle name="Percent [0]" xfId="360"/>
    <cellStyle name="Percent [00]" xfId="361"/>
    <cellStyle name="Percent 10" xfId="362"/>
    <cellStyle name="Percent 11" xfId="363"/>
    <cellStyle name="Percent 12" xfId="364"/>
    <cellStyle name="Percent 13" xfId="365"/>
    <cellStyle name="Percent 14" xfId="366"/>
    <cellStyle name="Percent 15" xfId="367"/>
    <cellStyle name="Percent 16" xfId="48"/>
    <cellStyle name="Percent 17" xfId="368"/>
    <cellStyle name="Percent 18" xfId="369"/>
    <cellStyle name="Percent 19" xfId="370"/>
    <cellStyle name="Percent 2" xfId="47"/>
    <cellStyle name="Percent 2 2" xfId="371"/>
    <cellStyle name="Percent 2 3" xfId="372"/>
    <cellStyle name="Percent 2 4" xfId="373"/>
    <cellStyle name="Percent 20" xfId="374"/>
    <cellStyle name="Percent 21" xfId="375"/>
    <cellStyle name="Percent 3" xfId="376"/>
    <cellStyle name="Percent 4" xfId="377"/>
    <cellStyle name="Percent 4 2" xfId="378"/>
    <cellStyle name="Percent 5" xfId="379"/>
    <cellStyle name="Percent 6" xfId="380"/>
    <cellStyle name="Percent 7" xfId="381"/>
    <cellStyle name="Percent 8" xfId="382"/>
    <cellStyle name="Percent 9" xfId="383"/>
    <cellStyle name="PrePop Currency (0)" xfId="384"/>
    <cellStyle name="PrePop Currency (2)" xfId="385"/>
    <cellStyle name="PrePop Units (0)" xfId="386"/>
    <cellStyle name="PrePop Units (1)" xfId="387"/>
    <cellStyle name="PrePop Units (2)" xfId="388"/>
    <cellStyle name="PSChar" xfId="389"/>
    <cellStyle name="PSDate" xfId="390"/>
    <cellStyle name="PSDec" xfId="391"/>
    <cellStyle name="PSHeading" xfId="392"/>
    <cellStyle name="PSInt" xfId="393"/>
    <cellStyle name="PSSpacer" xfId="394"/>
    <cellStyle name="Text Indent A" xfId="395"/>
    <cellStyle name="Text Indent B" xfId="396"/>
    <cellStyle name="Text Indent C" xfId="397"/>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tmp"/><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0</xdr:row>
      <xdr:rowOff>38100</xdr:rowOff>
    </xdr:from>
    <xdr:to>
      <xdr:col>15</xdr:col>
      <xdr:colOff>390525</xdr:colOff>
      <xdr:row>33</xdr:row>
      <xdr:rowOff>130561</xdr:rowOff>
    </xdr:to>
    <xdr:pic>
      <xdr:nvPicPr>
        <xdr:cNvPr id="2" name="Picture 1" descr="Screen Clipping"/>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tretch>
          <a:fillRect/>
        </a:stretch>
      </xdr:blipFill>
      <xdr:spPr>
        <a:xfrm>
          <a:off x="1323975" y="38100"/>
          <a:ext cx="8210550" cy="6378961"/>
        </a:xfrm>
        <a:prstGeom prst="rect">
          <a:avLst/>
        </a:prstGeom>
        <a:ln>
          <a:noFill/>
        </a:ln>
        <a:effectLst>
          <a:softEdge rad="112500"/>
        </a:effectLst>
      </xdr:spPr>
    </xdr:pic>
    <xdr:clientData/>
  </xdr:twoCellAnchor>
  <xdr:twoCellAnchor editAs="oneCell">
    <xdr:from>
      <xdr:col>0</xdr:col>
      <xdr:colOff>1</xdr:colOff>
      <xdr:row>34</xdr:row>
      <xdr:rowOff>0</xdr:rowOff>
    </xdr:from>
    <xdr:to>
      <xdr:col>8</xdr:col>
      <xdr:colOff>571583</xdr:colOff>
      <xdr:row>67</xdr:row>
      <xdr:rowOff>123825</xdr:rowOff>
    </xdr:to>
    <xdr:pic>
      <xdr:nvPicPr>
        <xdr:cNvPr id="3" name="Picture 2" descr="Screen Clipping"/>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aturation sat="400000"/>
                  </a14:imgEffect>
                </a14:imgLayer>
              </a14:imgProps>
            </a:ext>
            <a:ext uri="{28A0092B-C50C-407E-A947-70E740481C1C}">
              <a14:useLocalDpi xmlns:a14="http://schemas.microsoft.com/office/drawing/2010/main" val="0"/>
            </a:ext>
          </a:extLst>
        </a:blip>
        <a:stretch>
          <a:fillRect/>
        </a:stretch>
      </xdr:blipFill>
      <xdr:spPr>
        <a:xfrm>
          <a:off x="1" y="6419850"/>
          <a:ext cx="5448382" cy="6410325"/>
        </a:xfrm>
        <a:prstGeom prst="rect">
          <a:avLst/>
        </a:prstGeom>
      </xdr:spPr>
    </xdr:pic>
    <xdr:clientData/>
  </xdr:twoCellAnchor>
  <xdr:twoCellAnchor editAs="oneCell">
    <xdr:from>
      <xdr:col>8</xdr:col>
      <xdr:colOff>546296</xdr:colOff>
      <xdr:row>52</xdr:row>
      <xdr:rowOff>138545</xdr:rowOff>
    </xdr:from>
    <xdr:to>
      <xdr:col>17</xdr:col>
      <xdr:colOff>572338</xdr:colOff>
      <xdr:row>67</xdr:row>
      <xdr:rowOff>34636</xdr:rowOff>
    </xdr:to>
    <xdr:pic>
      <xdr:nvPicPr>
        <xdr:cNvPr id="6" name="Picture 5" descr="Screen Clipping"/>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saturation sat="400000"/>
                  </a14:imgEffect>
                </a14:imgLayer>
              </a14:imgProps>
            </a:ext>
            <a:ext uri="{28A0092B-C50C-407E-A947-70E740481C1C}">
              <a14:useLocalDpi xmlns:a14="http://schemas.microsoft.com/office/drawing/2010/main" val="0"/>
            </a:ext>
          </a:extLst>
        </a:blip>
        <a:srcRect b="16165"/>
        <a:stretch/>
      </xdr:blipFill>
      <xdr:spPr>
        <a:xfrm>
          <a:off x="5395387" y="9983931"/>
          <a:ext cx="5481269" cy="2753591"/>
        </a:xfrm>
        <a:prstGeom prst="rect">
          <a:avLst/>
        </a:prstGeom>
        <a:ln w="38100" cap="sq">
          <a:solidFill>
            <a:schemeClr val="tx2">
              <a:lumMod val="20000"/>
              <a:lumOff val="80000"/>
            </a:schemeClr>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8</xdr:col>
      <xdr:colOff>588820</xdr:colOff>
      <xdr:row>34</xdr:row>
      <xdr:rowOff>86591</xdr:rowOff>
    </xdr:from>
    <xdr:to>
      <xdr:col>17</xdr:col>
      <xdr:colOff>545523</xdr:colOff>
      <xdr:row>52</xdr:row>
      <xdr:rowOff>112568</xdr:rowOff>
    </xdr:to>
    <xdr:pic>
      <xdr:nvPicPr>
        <xdr:cNvPr id="5" name="Picture 4" descr="Screen Clipping"/>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r="3778"/>
        <a:stretch/>
      </xdr:blipFill>
      <xdr:spPr>
        <a:xfrm>
          <a:off x="5437911" y="6502977"/>
          <a:ext cx="5411930" cy="3454977"/>
        </a:xfrm>
        <a:prstGeom prst="rect">
          <a:avLst/>
        </a:prstGeom>
        <a:ln w="38100" cap="sq">
          <a:solidFill>
            <a:schemeClr val="accent1"/>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4"/>
  <sheetViews>
    <sheetView view="pageBreakPreview" topLeftCell="A5" zoomScale="110" zoomScaleNormal="100" zoomScaleSheetLayoutView="110" zoomScalePageLayoutView="90" workbookViewId="0">
      <selection activeCell="R38" sqref="R38"/>
    </sheetView>
  </sheetViews>
  <sheetFormatPr defaultRowHeight="15"/>
  <sheetData>
    <row r="34" ht="10.5" customHeight="1"/>
  </sheetData>
  <pageMargins left="1" right="0.45" top="0.75" bottom="0.75" header="0.3" footer="0.3"/>
  <pageSetup paperSize="5" scale="97" fitToHeight="0" orientation="landscape" r:id="rId1"/>
  <headerFooter differentFirst="1">
    <oddFooter>&amp;C&amp;A&amp;RPage &amp;P</oddFooter>
  </headerFooter>
  <rowBreaks count="1" manualBreakCount="1">
    <brk id="3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zoomScale="65" zoomScaleNormal="65" workbookViewId="0">
      <selection activeCell="H19" sqref="H19"/>
    </sheetView>
  </sheetViews>
  <sheetFormatPr defaultRowHeight="15"/>
  <cols>
    <col min="1" max="1" width="10.7109375" customWidth="1"/>
    <col min="2" max="2" width="15" style="2" customWidth="1"/>
    <col min="3" max="3" width="9.5703125" style="5" hidden="1" customWidth="1"/>
    <col min="4" max="4" width="17.140625" style="4" hidden="1" customWidth="1"/>
    <col min="5" max="5" width="7.140625" style="4" hidden="1" customWidth="1"/>
    <col min="6" max="6" width="17.5703125" style="4" customWidth="1"/>
    <col min="7" max="7" width="18.42578125" style="4" customWidth="1"/>
    <col min="8" max="8" width="107.7109375" style="4" customWidth="1"/>
    <col min="9" max="9" width="19.28515625" style="4" hidden="1" customWidth="1"/>
    <col min="10" max="10" width="21.28515625" style="4" customWidth="1"/>
    <col min="11" max="11" width="12.7109375" style="4" hidden="1" customWidth="1"/>
    <col min="12" max="12" width="10.7109375" style="9" customWidth="1"/>
    <col min="13" max="13" width="14" style="9" hidden="1" customWidth="1"/>
    <col min="14" max="14" width="10.7109375" style="3" hidden="1" customWidth="1"/>
    <col min="15" max="15" width="0" style="3" hidden="1" customWidth="1"/>
    <col min="16" max="16" width="16" style="11" bestFit="1" customWidth="1"/>
    <col min="17" max="17" width="9" style="9" hidden="1" customWidth="1"/>
    <col min="18" max="19" width="16" style="11" bestFit="1" customWidth="1"/>
    <col min="20" max="20" width="18.140625" customWidth="1"/>
  </cols>
  <sheetData>
    <row r="1" spans="1:20" ht="32.25" customHeight="1">
      <c r="A1" s="40" t="s">
        <v>606</v>
      </c>
      <c r="B1" s="40"/>
    </row>
    <row r="2" spans="1:20" ht="32.25" customHeight="1">
      <c r="A2" s="40" t="s">
        <v>607</v>
      </c>
      <c r="B2" s="40"/>
      <c r="R2" s="127"/>
      <c r="S2" s="67">
        <v>268329.39196179662</v>
      </c>
    </row>
    <row r="3" spans="1:20" ht="110.25" customHeight="1">
      <c r="A3" s="46" t="s">
        <v>631</v>
      </c>
      <c r="B3" s="46" t="s">
        <v>407</v>
      </c>
      <c r="C3" s="44" t="s">
        <v>572</v>
      </c>
      <c r="D3" s="135" t="s">
        <v>573</v>
      </c>
      <c r="E3" s="135" t="s">
        <v>420</v>
      </c>
      <c r="F3" s="135" t="s">
        <v>418</v>
      </c>
      <c r="G3" s="135" t="s">
        <v>409</v>
      </c>
      <c r="H3" s="44" t="s">
        <v>2</v>
      </c>
      <c r="I3" s="135" t="s">
        <v>405</v>
      </c>
      <c r="J3" s="135" t="s">
        <v>575</v>
      </c>
      <c r="K3" s="135" t="s">
        <v>410</v>
      </c>
      <c r="L3" s="131" t="s">
        <v>414</v>
      </c>
      <c r="M3" s="37" t="s">
        <v>608</v>
      </c>
      <c r="N3" s="36" t="s">
        <v>419</v>
      </c>
      <c r="O3" s="36" t="s">
        <v>3</v>
      </c>
      <c r="P3" s="418" t="s">
        <v>408</v>
      </c>
      <c r="Q3" s="37" t="s">
        <v>574</v>
      </c>
      <c r="R3" s="128" t="s">
        <v>797</v>
      </c>
      <c r="S3" s="87" t="s">
        <v>798</v>
      </c>
      <c r="T3" s="36" t="s">
        <v>781</v>
      </c>
    </row>
    <row r="4" spans="1:20" ht="30" customHeight="1">
      <c r="A4" s="26" t="s">
        <v>567</v>
      </c>
      <c r="B4" s="26"/>
      <c r="C4" s="19"/>
      <c r="D4" s="20"/>
      <c r="E4" s="20"/>
      <c r="F4" s="20"/>
      <c r="G4" s="20"/>
      <c r="H4" s="20"/>
      <c r="I4" s="20"/>
      <c r="J4" s="20"/>
      <c r="K4" s="20"/>
      <c r="L4" s="21"/>
      <c r="M4" s="22"/>
      <c r="N4" s="23"/>
      <c r="O4" s="23"/>
      <c r="P4" s="118"/>
      <c r="Q4" s="22"/>
      <c r="R4" s="129"/>
      <c r="S4" s="120"/>
      <c r="T4" s="24"/>
    </row>
    <row r="5" spans="1:20" ht="109.5" customHeight="1">
      <c r="A5" s="86" t="s">
        <v>725</v>
      </c>
      <c r="B5" s="72" t="s">
        <v>50</v>
      </c>
      <c r="C5" s="81">
        <v>51230</v>
      </c>
      <c r="D5" s="82" t="s">
        <v>51</v>
      </c>
      <c r="E5" s="82" t="s">
        <v>424</v>
      </c>
      <c r="F5" s="82" t="s">
        <v>52</v>
      </c>
      <c r="G5" s="82" t="s">
        <v>53</v>
      </c>
      <c r="H5" s="82" t="s">
        <v>595</v>
      </c>
      <c r="I5" s="82" t="s">
        <v>9</v>
      </c>
      <c r="J5" s="82" t="s">
        <v>502</v>
      </c>
      <c r="K5" s="82" t="s">
        <v>13</v>
      </c>
      <c r="L5" s="71" t="s">
        <v>417</v>
      </c>
      <c r="M5" s="71" t="s">
        <v>417</v>
      </c>
      <c r="N5" s="86">
        <v>26000</v>
      </c>
      <c r="O5" s="86">
        <v>1</v>
      </c>
      <c r="P5" s="92">
        <v>26000</v>
      </c>
      <c r="Q5" s="71">
        <v>1825</v>
      </c>
      <c r="R5" s="130">
        <v>48836</v>
      </c>
      <c r="S5" s="88"/>
      <c r="T5" s="69"/>
    </row>
    <row r="6" spans="1:20" ht="122.25" customHeight="1">
      <c r="A6" s="86" t="s">
        <v>726</v>
      </c>
      <c r="B6" s="72" t="s">
        <v>67</v>
      </c>
      <c r="C6" s="81">
        <v>55400</v>
      </c>
      <c r="D6" s="82" t="s">
        <v>68</v>
      </c>
      <c r="E6" s="82" t="s">
        <v>424</v>
      </c>
      <c r="F6" s="82" t="s">
        <v>69</v>
      </c>
      <c r="G6" s="82" t="s">
        <v>132</v>
      </c>
      <c r="H6" s="82" t="s">
        <v>444</v>
      </c>
      <c r="I6" s="82" t="s">
        <v>12</v>
      </c>
      <c r="J6" s="82" t="s">
        <v>489</v>
      </c>
      <c r="K6" s="82" t="s">
        <v>23</v>
      </c>
      <c r="L6" s="71" t="s">
        <v>417</v>
      </c>
      <c r="M6" s="71" t="s">
        <v>416</v>
      </c>
      <c r="N6" s="86">
        <v>1</v>
      </c>
      <c r="O6" s="86">
        <v>1100</v>
      </c>
      <c r="P6" s="92">
        <v>1100</v>
      </c>
      <c r="Q6" s="71">
        <v>1868</v>
      </c>
      <c r="R6" s="130"/>
      <c r="S6" s="88"/>
      <c r="T6" s="72" t="s">
        <v>808</v>
      </c>
    </row>
    <row r="7" spans="1:20" ht="223.5" customHeight="1">
      <c r="A7" s="86" t="s">
        <v>727</v>
      </c>
      <c r="B7" s="72" t="s">
        <v>67</v>
      </c>
      <c r="C7" s="81">
        <v>59120</v>
      </c>
      <c r="D7" s="82" t="s">
        <v>68</v>
      </c>
      <c r="E7" s="82" t="s">
        <v>424</v>
      </c>
      <c r="F7" s="82" t="s">
        <v>69</v>
      </c>
      <c r="G7" s="82" t="s">
        <v>141</v>
      </c>
      <c r="H7" s="82" t="s">
        <v>596</v>
      </c>
      <c r="I7" s="82" t="s">
        <v>12</v>
      </c>
      <c r="J7" s="82" t="s">
        <v>516</v>
      </c>
      <c r="K7" s="82" t="s">
        <v>13</v>
      </c>
      <c r="L7" s="71" t="s">
        <v>417</v>
      </c>
      <c r="M7" s="71" t="s">
        <v>416</v>
      </c>
      <c r="N7" s="86">
        <v>46900</v>
      </c>
      <c r="O7" s="86">
        <v>1</v>
      </c>
      <c r="P7" s="92">
        <v>46900</v>
      </c>
      <c r="Q7" s="71">
        <v>1871</v>
      </c>
      <c r="R7" s="130"/>
      <c r="S7" s="88"/>
      <c r="T7" s="69"/>
    </row>
    <row r="8" spans="1:20" ht="135">
      <c r="A8" s="86" t="s">
        <v>728</v>
      </c>
      <c r="B8" s="72" t="s">
        <v>67</v>
      </c>
      <c r="C8" s="81">
        <v>51220</v>
      </c>
      <c r="D8" s="82" t="s">
        <v>68</v>
      </c>
      <c r="E8" s="82" t="s">
        <v>424</v>
      </c>
      <c r="F8" s="82" t="s">
        <v>69</v>
      </c>
      <c r="G8" s="82" t="s">
        <v>70</v>
      </c>
      <c r="H8" s="82" t="s">
        <v>71</v>
      </c>
      <c r="I8" s="82" t="s">
        <v>9</v>
      </c>
      <c r="J8" s="82" t="s">
        <v>492</v>
      </c>
      <c r="K8" s="82" t="s">
        <v>13</v>
      </c>
      <c r="L8" s="71" t="s">
        <v>417</v>
      </c>
      <c r="M8" s="71" t="s">
        <v>416</v>
      </c>
      <c r="N8" s="86">
        <v>61232</v>
      </c>
      <c r="O8" s="86">
        <v>1</v>
      </c>
      <c r="P8" s="92">
        <v>61232</v>
      </c>
      <c r="Q8" s="71">
        <v>1809</v>
      </c>
      <c r="R8" s="130"/>
      <c r="S8" s="88"/>
      <c r="T8" s="69"/>
    </row>
    <row r="9" spans="1:20" ht="90">
      <c r="A9" s="86" t="s">
        <v>729</v>
      </c>
      <c r="B9" s="72" t="s">
        <v>67</v>
      </c>
      <c r="C9" s="81">
        <v>53210</v>
      </c>
      <c r="D9" s="82" t="s">
        <v>133</v>
      </c>
      <c r="E9" s="82" t="s">
        <v>424</v>
      </c>
      <c r="F9" s="82" t="s">
        <v>134</v>
      </c>
      <c r="G9" s="82" t="s">
        <v>135</v>
      </c>
      <c r="H9" s="82" t="s">
        <v>445</v>
      </c>
      <c r="I9" s="82" t="s">
        <v>9</v>
      </c>
      <c r="J9" s="82" t="s">
        <v>492</v>
      </c>
      <c r="K9" s="82" t="s">
        <v>23</v>
      </c>
      <c r="L9" s="71" t="s">
        <v>417</v>
      </c>
      <c r="M9" s="71" t="s">
        <v>416</v>
      </c>
      <c r="N9" s="86">
        <v>450</v>
      </c>
      <c r="O9" s="86">
        <v>1</v>
      </c>
      <c r="P9" s="92">
        <v>450</v>
      </c>
      <c r="Q9" s="71">
        <v>1869</v>
      </c>
      <c r="R9" s="130"/>
      <c r="S9" s="88"/>
      <c r="T9" s="72" t="s">
        <v>808</v>
      </c>
    </row>
    <row r="10" spans="1:20" ht="90">
      <c r="A10" s="86" t="s">
        <v>730</v>
      </c>
      <c r="B10" s="72" t="s">
        <v>67</v>
      </c>
      <c r="C10" s="81">
        <v>53210</v>
      </c>
      <c r="D10" s="82" t="s">
        <v>136</v>
      </c>
      <c r="E10" s="82" t="s">
        <v>424</v>
      </c>
      <c r="F10" s="82" t="s">
        <v>137</v>
      </c>
      <c r="G10" s="82" t="s">
        <v>135</v>
      </c>
      <c r="H10" s="82" t="s">
        <v>138</v>
      </c>
      <c r="I10" s="82" t="s">
        <v>9</v>
      </c>
      <c r="J10" s="82" t="s">
        <v>492</v>
      </c>
      <c r="K10" s="82" t="s">
        <v>23</v>
      </c>
      <c r="L10" s="71" t="s">
        <v>417</v>
      </c>
      <c r="M10" s="71" t="s">
        <v>416</v>
      </c>
      <c r="N10" s="86">
        <v>625</v>
      </c>
      <c r="O10" s="86">
        <v>1</v>
      </c>
      <c r="P10" s="92">
        <v>625</v>
      </c>
      <c r="Q10" s="71">
        <v>1869</v>
      </c>
      <c r="R10" s="130"/>
      <c r="S10" s="88"/>
      <c r="T10" s="72" t="s">
        <v>808</v>
      </c>
    </row>
    <row r="11" spans="1:20" ht="90">
      <c r="A11" s="86" t="s">
        <v>731</v>
      </c>
      <c r="B11" s="72" t="s">
        <v>67</v>
      </c>
      <c r="C11" s="81">
        <v>53210</v>
      </c>
      <c r="D11" s="82" t="s">
        <v>139</v>
      </c>
      <c r="E11" s="82" t="s">
        <v>424</v>
      </c>
      <c r="F11" s="82" t="s">
        <v>140</v>
      </c>
      <c r="G11" s="82" t="s">
        <v>135</v>
      </c>
      <c r="H11" s="82" t="s">
        <v>446</v>
      </c>
      <c r="I11" s="82" t="s">
        <v>9</v>
      </c>
      <c r="J11" s="82" t="s">
        <v>492</v>
      </c>
      <c r="K11" s="82" t="s">
        <v>23</v>
      </c>
      <c r="L11" s="71" t="s">
        <v>417</v>
      </c>
      <c r="M11" s="71" t="s">
        <v>416</v>
      </c>
      <c r="N11" s="86">
        <v>2250</v>
      </c>
      <c r="O11" s="86">
        <v>1</v>
      </c>
      <c r="P11" s="92">
        <v>2250</v>
      </c>
      <c r="Q11" s="71">
        <v>1869</v>
      </c>
      <c r="R11" s="130"/>
      <c r="S11" s="88"/>
      <c r="T11" s="72" t="s">
        <v>808</v>
      </c>
    </row>
    <row r="12" spans="1:20" ht="90">
      <c r="A12" s="86" t="s">
        <v>732</v>
      </c>
      <c r="B12" s="72" t="s">
        <v>194</v>
      </c>
      <c r="C12" s="81">
        <v>55400</v>
      </c>
      <c r="D12" s="82" t="s">
        <v>195</v>
      </c>
      <c r="E12" s="82" t="s">
        <v>424</v>
      </c>
      <c r="F12" s="82" t="s">
        <v>196</v>
      </c>
      <c r="G12" s="82" t="s">
        <v>197</v>
      </c>
      <c r="H12" s="82" t="s">
        <v>198</v>
      </c>
      <c r="I12" s="82" t="s">
        <v>12</v>
      </c>
      <c r="J12" s="82" t="s">
        <v>489</v>
      </c>
      <c r="K12" s="82" t="s">
        <v>126</v>
      </c>
      <c r="L12" s="71" t="s">
        <v>417</v>
      </c>
      <c r="M12" s="71" t="s">
        <v>416</v>
      </c>
      <c r="N12" s="86">
        <v>2749</v>
      </c>
      <c r="O12" s="86">
        <v>1</v>
      </c>
      <c r="P12" s="92">
        <v>2749</v>
      </c>
      <c r="Q12" s="71">
        <v>1927</v>
      </c>
      <c r="R12" s="130"/>
      <c r="S12" s="88"/>
      <c r="T12" s="72" t="s">
        <v>808</v>
      </c>
    </row>
    <row r="13" spans="1:20" ht="120">
      <c r="A13" s="86" t="s">
        <v>734</v>
      </c>
      <c r="B13" s="72" t="s">
        <v>156</v>
      </c>
      <c r="C13" s="81">
        <v>51230</v>
      </c>
      <c r="D13" s="82" t="s">
        <v>157</v>
      </c>
      <c r="E13" s="82" t="s">
        <v>424</v>
      </c>
      <c r="F13" s="82" t="s">
        <v>158</v>
      </c>
      <c r="G13" s="82" t="s">
        <v>159</v>
      </c>
      <c r="H13" s="82" t="s">
        <v>597</v>
      </c>
      <c r="I13" s="82" t="s">
        <v>9</v>
      </c>
      <c r="J13" s="82" t="s">
        <v>505</v>
      </c>
      <c r="K13" s="82" t="s">
        <v>13</v>
      </c>
      <c r="L13" s="71" t="s">
        <v>417</v>
      </c>
      <c r="M13" s="71" t="s">
        <v>417</v>
      </c>
      <c r="N13" s="86">
        <v>53085</v>
      </c>
      <c r="O13" s="86">
        <v>1</v>
      </c>
      <c r="P13" s="92">
        <v>53085</v>
      </c>
      <c r="Q13" s="71">
        <v>1882</v>
      </c>
      <c r="R13" s="130">
        <v>53085</v>
      </c>
      <c r="S13" s="88"/>
      <c r="T13" s="69"/>
    </row>
    <row r="14" spans="1:20" ht="60">
      <c r="A14" s="86" t="s">
        <v>735</v>
      </c>
      <c r="B14" s="72" t="s">
        <v>32</v>
      </c>
      <c r="C14" s="81">
        <v>54100</v>
      </c>
      <c r="D14" s="82" t="s">
        <v>33</v>
      </c>
      <c r="E14" s="82" t="s">
        <v>424</v>
      </c>
      <c r="F14" s="82" t="s">
        <v>34</v>
      </c>
      <c r="G14" s="82" t="s">
        <v>201</v>
      </c>
      <c r="H14" s="82" t="s">
        <v>202</v>
      </c>
      <c r="I14" s="82" t="s">
        <v>12</v>
      </c>
      <c r="J14" s="82" t="s">
        <v>492</v>
      </c>
      <c r="K14" s="82" t="s">
        <v>13</v>
      </c>
      <c r="L14" s="71" t="s">
        <v>416</v>
      </c>
      <c r="M14" s="71" t="s">
        <v>416</v>
      </c>
      <c r="N14" s="86">
        <v>3000</v>
      </c>
      <c r="O14" s="86">
        <v>1</v>
      </c>
      <c r="P14" s="92">
        <v>3000</v>
      </c>
      <c r="Q14" s="71">
        <v>1812</v>
      </c>
      <c r="R14" s="130"/>
      <c r="S14" s="88"/>
      <c r="T14" s="69"/>
    </row>
    <row r="15" spans="1:20" s="2" customFormat="1" ht="141.75" customHeight="1">
      <c r="A15" s="86" t="s">
        <v>739</v>
      </c>
      <c r="B15" s="72" t="s">
        <v>32</v>
      </c>
      <c r="C15" s="81">
        <v>51310</v>
      </c>
      <c r="D15" s="82" t="s">
        <v>33</v>
      </c>
      <c r="E15" s="82" t="s">
        <v>424</v>
      </c>
      <c r="F15" s="82" t="s">
        <v>34</v>
      </c>
      <c r="G15" s="82" t="s">
        <v>799</v>
      </c>
      <c r="H15" s="82" t="s">
        <v>463</v>
      </c>
      <c r="I15" s="82" t="s">
        <v>9</v>
      </c>
      <c r="J15" s="82" t="s">
        <v>495</v>
      </c>
      <c r="K15" s="82" t="s">
        <v>16</v>
      </c>
      <c r="L15" s="71" t="s">
        <v>417</v>
      </c>
      <c r="M15" s="71" t="s">
        <v>417</v>
      </c>
      <c r="N15" s="86">
        <v>48836</v>
      </c>
      <c r="O15" s="86">
        <v>1</v>
      </c>
      <c r="P15" s="92">
        <f>48836*2</f>
        <v>97672</v>
      </c>
      <c r="Q15" s="71">
        <v>1817</v>
      </c>
      <c r="R15" s="130">
        <f>19500*2</f>
        <v>39000</v>
      </c>
      <c r="S15" s="88"/>
      <c r="T15" s="72"/>
    </row>
    <row r="16" spans="1:20" s="2" customFormat="1" ht="136.5" customHeight="1">
      <c r="A16" s="86" t="s">
        <v>740</v>
      </c>
      <c r="B16" s="72" t="s">
        <v>32</v>
      </c>
      <c r="C16" s="81">
        <v>51230</v>
      </c>
      <c r="D16" s="82" t="s">
        <v>33</v>
      </c>
      <c r="E16" s="82" t="s">
        <v>424</v>
      </c>
      <c r="F16" s="82" t="s">
        <v>34</v>
      </c>
      <c r="G16" s="82" t="s">
        <v>199</v>
      </c>
      <c r="H16" s="82" t="s">
        <v>200</v>
      </c>
      <c r="I16" s="82" t="s">
        <v>9</v>
      </c>
      <c r="J16" s="82" t="s">
        <v>495</v>
      </c>
      <c r="K16" s="82" t="s">
        <v>13</v>
      </c>
      <c r="L16" s="71" t="s">
        <v>417</v>
      </c>
      <c r="M16" s="71" t="s">
        <v>417</v>
      </c>
      <c r="N16" s="86">
        <v>59672</v>
      </c>
      <c r="O16" s="86">
        <v>1</v>
      </c>
      <c r="P16" s="92">
        <v>59672</v>
      </c>
      <c r="Q16" s="71">
        <v>1817</v>
      </c>
      <c r="R16" s="130">
        <v>0</v>
      </c>
      <c r="S16" s="88"/>
      <c r="T16" s="72"/>
    </row>
    <row r="17" spans="1:20" s="2" customFormat="1" ht="75">
      <c r="A17" s="86" t="s">
        <v>800</v>
      </c>
      <c r="B17" s="72" t="s">
        <v>802</v>
      </c>
      <c r="C17" s="81"/>
      <c r="D17" s="82"/>
      <c r="E17" s="82"/>
      <c r="F17" s="82" t="s">
        <v>813</v>
      </c>
      <c r="G17" s="82" t="s">
        <v>810</v>
      </c>
      <c r="H17" s="82" t="s">
        <v>812</v>
      </c>
      <c r="I17" s="82" t="s">
        <v>9</v>
      </c>
      <c r="J17" s="82" t="s">
        <v>817</v>
      </c>
      <c r="K17" s="82" t="s">
        <v>816</v>
      </c>
      <c r="L17" s="71" t="s">
        <v>417</v>
      </c>
      <c r="M17" s="71" t="s">
        <v>417</v>
      </c>
      <c r="N17" s="86">
        <v>59672</v>
      </c>
      <c r="O17" s="86">
        <v>1</v>
      </c>
      <c r="P17" s="92">
        <v>45087</v>
      </c>
      <c r="Q17" s="71">
        <v>1817</v>
      </c>
      <c r="R17" s="130">
        <v>45087</v>
      </c>
      <c r="S17" s="88"/>
      <c r="T17" s="72"/>
    </row>
    <row r="18" spans="1:20" s="2" customFormat="1" ht="75">
      <c r="A18" s="86" t="s">
        <v>800</v>
      </c>
      <c r="B18" s="72" t="s">
        <v>802</v>
      </c>
      <c r="C18" s="81"/>
      <c r="D18" s="82"/>
      <c r="E18" s="82"/>
      <c r="F18" s="82" t="s">
        <v>813</v>
      </c>
      <c r="G18" s="82" t="s">
        <v>809</v>
      </c>
      <c r="H18" s="82" t="s">
        <v>811</v>
      </c>
      <c r="I18" s="82" t="s">
        <v>9</v>
      </c>
      <c r="J18" s="82" t="s">
        <v>817</v>
      </c>
      <c r="K18" s="82" t="s">
        <v>19</v>
      </c>
      <c r="L18" s="71" t="s">
        <v>417</v>
      </c>
      <c r="M18" s="71" t="s">
        <v>417</v>
      </c>
      <c r="N18" s="86">
        <v>59672</v>
      </c>
      <c r="O18" s="86">
        <v>1</v>
      </c>
      <c r="P18" s="92">
        <v>53085</v>
      </c>
      <c r="Q18" s="71">
        <v>1817</v>
      </c>
      <c r="R18" s="130">
        <v>53085</v>
      </c>
      <c r="S18" s="88"/>
      <c r="T18" s="72"/>
    </row>
    <row r="19" spans="1:20" s="2" customFormat="1" ht="69" customHeight="1">
      <c r="A19" s="86" t="s">
        <v>801</v>
      </c>
      <c r="B19" s="72" t="s">
        <v>803</v>
      </c>
      <c r="C19" s="81"/>
      <c r="D19" s="82"/>
      <c r="E19" s="82"/>
      <c r="F19" s="82" t="s">
        <v>814</v>
      </c>
      <c r="G19" s="82" t="s">
        <v>815</v>
      </c>
      <c r="H19" s="82" t="s">
        <v>815</v>
      </c>
      <c r="I19" s="82" t="s">
        <v>9</v>
      </c>
      <c r="J19" s="82" t="s">
        <v>817</v>
      </c>
      <c r="K19" s="82" t="s">
        <v>13</v>
      </c>
      <c r="L19" s="71" t="s">
        <v>417</v>
      </c>
      <c r="M19" s="71" t="s">
        <v>417</v>
      </c>
      <c r="N19" s="86">
        <v>59672</v>
      </c>
      <c r="O19" s="86">
        <v>1</v>
      </c>
      <c r="P19" s="92">
        <v>28000</v>
      </c>
      <c r="Q19" s="71">
        <v>1817</v>
      </c>
      <c r="R19" s="130">
        <v>29236</v>
      </c>
      <c r="S19" s="88"/>
      <c r="T19" s="72"/>
    </row>
    <row r="20" spans="1:20" ht="24" customHeight="1">
      <c r="A20" s="312"/>
      <c r="B20" s="312"/>
      <c r="C20" s="313"/>
      <c r="D20" s="307"/>
      <c r="E20" s="307"/>
      <c r="F20" s="307"/>
      <c r="G20" s="307"/>
      <c r="H20" s="307"/>
      <c r="I20" s="307"/>
      <c r="J20" s="307"/>
      <c r="K20" s="307"/>
      <c r="L20" s="302" t="s">
        <v>564</v>
      </c>
      <c r="M20" s="308"/>
      <c r="N20" s="309"/>
      <c r="O20" s="309"/>
      <c r="P20" s="123">
        <f>SUM(P5:P19)</f>
        <v>480907</v>
      </c>
      <c r="Q20" s="310"/>
      <c r="R20" s="314">
        <f>SUM(R5:R19)</f>
        <v>268329</v>
      </c>
      <c r="S20" s="315">
        <f>SUM(S5:S19)</f>
        <v>0</v>
      </c>
    </row>
  </sheetData>
  <pageMargins left="0.25" right="0.25" top="0.5" bottom="0.5" header="0.25" footer="0.25"/>
  <pageSetup paperSize="5" scale="59" fitToHeight="0" orientation="landscape" r:id="rId1"/>
  <headerFooter>
    <oddFooter>&amp;CPage &amp;P of &amp;N</oddFooter>
  </headerFooter>
  <rowBreaks count="1" manualBreakCount="1">
    <brk id="3"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view="pageBreakPreview" zoomScale="67" zoomScaleNormal="60" zoomScaleSheetLayoutView="67" workbookViewId="0">
      <selection activeCell="S2" sqref="S2"/>
    </sheetView>
  </sheetViews>
  <sheetFormatPr defaultRowHeight="15"/>
  <cols>
    <col min="1" max="1" width="10.85546875" customWidth="1"/>
    <col min="2" max="2" width="15" style="2" customWidth="1"/>
    <col min="3" max="3" width="9.5703125" style="5" hidden="1" customWidth="1"/>
    <col min="4" max="4" width="17.140625" style="4" hidden="1" customWidth="1"/>
    <col min="5" max="5" width="7.140625" style="4" hidden="1" customWidth="1"/>
    <col min="6" max="6" width="17.5703125" style="4" customWidth="1"/>
    <col min="7" max="7" width="18.42578125" style="4" customWidth="1"/>
    <col min="8" max="8" width="107.7109375" style="52" customWidth="1"/>
    <col min="9" max="9" width="19.28515625" style="4" hidden="1" customWidth="1"/>
    <col min="10" max="10" width="21.28515625" style="4" customWidth="1"/>
    <col min="11" max="11" width="12.7109375" style="4" hidden="1" customWidth="1"/>
    <col min="12" max="12" width="10.7109375" style="9" customWidth="1"/>
    <col min="13" max="13" width="10.140625" style="9" hidden="1" customWidth="1"/>
    <col min="14" max="14" width="10.7109375" style="3" hidden="1" customWidth="1"/>
    <col min="15" max="15" width="0" style="3" hidden="1" customWidth="1"/>
    <col min="16" max="16" width="16" style="11" bestFit="1" customWidth="1"/>
    <col min="17" max="17" width="9" style="9" hidden="1" customWidth="1"/>
    <col min="18" max="19" width="15.85546875" style="11" customWidth="1"/>
    <col min="20" max="20" width="16.85546875" style="4" customWidth="1"/>
  </cols>
  <sheetData>
    <row r="1" spans="1:20" ht="32.25" customHeight="1">
      <c r="A1" s="40" t="s">
        <v>606</v>
      </c>
      <c r="B1" s="40"/>
    </row>
    <row r="2" spans="1:20" ht="32.25" customHeight="1">
      <c r="A2" s="40" t="s">
        <v>607</v>
      </c>
      <c r="B2" s="40"/>
      <c r="R2" s="61"/>
      <c r="S2" s="301">
        <v>128276</v>
      </c>
    </row>
    <row r="3" spans="1:20" ht="108" customHeight="1">
      <c r="A3" s="46" t="s">
        <v>631</v>
      </c>
      <c r="B3" s="44" t="s">
        <v>407</v>
      </c>
      <c r="C3" s="44" t="s">
        <v>572</v>
      </c>
      <c r="D3" s="44" t="s">
        <v>573</v>
      </c>
      <c r="E3" s="44" t="s">
        <v>420</v>
      </c>
      <c r="F3" s="44" t="s">
        <v>418</v>
      </c>
      <c r="G3" s="44" t="s">
        <v>409</v>
      </c>
      <c r="H3" s="44" t="s">
        <v>2</v>
      </c>
      <c r="I3" s="44" t="s">
        <v>405</v>
      </c>
      <c r="J3" s="44" t="s">
        <v>575</v>
      </c>
      <c r="K3" s="44" t="s">
        <v>410</v>
      </c>
      <c r="L3" s="45" t="s">
        <v>414</v>
      </c>
      <c r="M3" s="45" t="s">
        <v>608</v>
      </c>
      <c r="N3" s="46" t="s">
        <v>419</v>
      </c>
      <c r="O3" s="46" t="s">
        <v>3</v>
      </c>
      <c r="P3" s="96" t="s">
        <v>408</v>
      </c>
      <c r="Q3" s="44" t="s">
        <v>574</v>
      </c>
      <c r="R3" s="132" t="s">
        <v>797</v>
      </c>
      <c r="S3" s="133" t="s">
        <v>798</v>
      </c>
      <c r="T3" s="44" t="s">
        <v>781</v>
      </c>
    </row>
    <row r="4" spans="1:20" ht="24" customHeight="1">
      <c r="A4" s="35" t="s">
        <v>568</v>
      </c>
      <c r="B4" s="35"/>
      <c r="C4" s="31"/>
      <c r="D4" s="25"/>
      <c r="E4" s="25"/>
      <c r="F4" s="25"/>
      <c r="G4" s="25"/>
      <c r="H4" s="53"/>
      <c r="I4" s="25"/>
      <c r="J4" s="25"/>
      <c r="K4" s="25"/>
      <c r="L4" s="32"/>
      <c r="M4" s="33"/>
      <c r="N4" s="34"/>
      <c r="O4" s="34"/>
      <c r="P4" s="97"/>
      <c r="Q4" s="33"/>
      <c r="R4" s="93"/>
      <c r="S4" s="101"/>
      <c r="T4" s="25"/>
    </row>
    <row r="5" spans="1:20" ht="111.75" customHeight="1">
      <c r="A5" s="56" t="s">
        <v>741</v>
      </c>
      <c r="B5" s="57" t="s">
        <v>554</v>
      </c>
      <c r="C5" s="57">
        <v>51310</v>
      </c>
      <c r="D5" s="57" t="s">
        <v>555</v>
      </c>
      <c r="E5" s="57" t="s">
        <v>422</v>
      </c>
      <c r="F5" s="57" t="s">
        <v>556</v>
      </c>
      <c r="G5" s="57" t="s">
        <v>559</v>
      </c>
      <c r="H5" s="54" t="s">
        <v>630</v>
      </c>
      <c r="I5" s="57" t="s">
        <v>9</v>
      </c>
      <c r="J5" s="59" t="s">
        <v>507</v>
      </c>
      <c r="K5" s="57" t="s">
        <v>23</v>
      </c>
      <c r="L5" s="58" t="s">
        <v>417</v>
      </c>
      <c r="M5" s="58" t="s">
        <v>416</v>
      </c>
      <c r="N5" s="49">
        <v>48000</v>
      </c>
      <c r="O5" s="49">
        <v>1</v>
      </c>
      <c r="P5" s="98">
        <v>48000</v>
      </c>
      <c r="Q5" s="50">
        <v>2140</v>
      </c>
      <c r="R5" s="94">
        <v>21742</v>
      </c>
      <c r="S5" s="102"/>
      <c r="T5" s="59" t="s">
        <v>784</v>
      </c>
    </row>
    <row r="6" spans="1:20" ht="60">
      <c r="A6" s="56" t="s">
        <v>742</v>
      </c>
      <c r="B6" s="57" t="s">
        <v>205</v>
      </c>
      <c r="C6" s="58">
        <v>54100</v>
      </c>
      <c r="D6" s="59" t="s">
        <v>206</v>
      </c>
      <c r="E6" s="59" t="s">
        <v>422</v>
      </c>
      <c r="F6" s="59" t="s">
        <v>207</v>
      </c>
      <c r="G6" s="59" t="s">
        <v>211</v>
      </c>
      <c r="H6" s="55" t="s">
        <v>212</v>
      </c>
      <c r="I6" s="59" t="s">
        <v>12</v>
      </c>
      <c r="J6" s="59" t="s">
        <v>507</v>
      </c>
      <c r="K6" s="59" t="s">
        <v>10</v>
      </c>
      <c r="L6" s="60" t="s">
        <v>417</v>
      </c>
      <c r="M6" s="60" t="s">
        <v>417</v>
      </c>
      <c r="N6" s="48">
        <v>2200</v>
      </c>
      <c r="O6" s="48">
        <v>1</v>
      </c>
      <c r="P6" s="99">
        <v>2200</v>
      </c>
      <c r="Q6" s="51">
        <v>1944</v>
      </c>
      <c r="R6" s="95"/>
      <c r="S6" s="103"/>
      <c r="T6" s="59" t="s">
        <v>782</v>
      </c>
    </row>
    <row r="7" spans="1:20" ht="184.5" customHeight="1">
      <c r="A7" s="56" t="s">
        <v>743</v>
      </c>
      <c r="B7" s="57" t="s">
        <v>205</v>
      </c>
      <c r="C7" s="58">
        <v>51230</v>
      </c>
      <c r="D7" s="59" t="s">
        <v>206</v>
      </c>
      <c r="E7" s="59" t="s">
        <v>422</v>
      </c>
      <c r="F7" s="59" t="s">
        <v>207</v>
      </c>
      <c r="G7" s="59" t="s">
        <v>208</v>
      </c>
      <c r="H7" s="55" t="s">
        <v>599</v>
      </c>
      <c r="I7" s="59" t="s">
        <v>9</v>
      </c>
      <c r="J7" s="59" t="s">
        <v>507</v>
      </c>
      <c r="K7" s="59" t="s">
        <v>13</v>
      </c>
      <c r="L7" s="60" t="s">
        <v>416</v>
      </c>
      <c r="M7" s="60" t="s">
        <v>417</v>
      </c>
      <c r="N7" s="48">
        <v>43204</v>
      </c>
      <c r="O7" s="48">
        <v>1</v>
      </c>
      <c r="P7" s="99">
        <v>43204</v>
      </c>
      <c r="Q7" s="51">
        <v>1943</v>
      </c>
      <c r="R7" s="95">
        <f>P7</f>
        <v>43204</v>
      </c>
      <c r="S7" s="103"/>
      <c r="T7" s="59" t="s">
        <v>783</v>
      </c>
    </row>
    <row r="8" spans="1:20" ht="111" customHeight="1">
      <c r="A8" s="56" t="s">
        <v>744</v>
      </c>
      <c r="B8" s="57" t="s">
        <v>205</v>
      </c>
      <c r="C8" s="58">
        <v>51310</v>
      </c>
      <c r="D8" s="59" t="s">
        <v>206</v>
      </c>
      <c r="E8" s="59" t="s">
        <v>422</v>
      </c>
      <c r="F8" s="59" t="s">
        <v>207</v>
      </c>
      <c r="G8" s="59" t="s">
        <v>209</v>
      </c>
      <c r="H8" s="55" t="s">
        <v>210</v>
      </c>
      <c r="I8" s="59" t="s">
        <v>9</v>
      </c>
      <c r="J8" s="59" t="s">
        <v>507</v>
      </c>
      <c r="K8" s="59" t="s">
        <v>16</v>
      </c>
      <c r="L8" s="60" t="s">
        <v>416</v>
      </c>
      <c r="M8" s="60" t="s">
        <v>417</v>
      </c>
      <c r="N8" s="48">
        <v>33330</v>
      </c>
      <c r="O8" s="48">
        <v>1</v>
      </c>
      <c r="P8" s="99">
        <v>33330</v>
      </c>
      <c r="Q8" s="51">
        <v>1945</v>
      </c>
      <c r="R8" s="95">
        <v>33330</v>
      </c>
      <c r="S8" s="103"/>
      <c r="T8" s="59" t="str">
        <f>T7</f>
        <v>Continueous support</v>
      </c>
    </row>
    <row r="9" spans="1:20" ht="84" customHeight="1">
      <c r="A9" s="56" t="s">
        <v>745</v>
      </c>
      <c r="B9" s="57" t="s">
        <v>350</v>
      </c>
      <c r="C9" s="58">
        <v>51310</v>
      </c>
      <c r="D9" s="59" t="s">
        <v>351</v>
      </c>
      <c r="E9" s="59" t="s">
        <v>422</v>
      </c>
      <c r="F9" s="59" t="s">
        <v>63</v>
      </c>
      <c r="G9" s="59" t="s">
        <v>354</v>
      </c>
      <c r="H9" s="55" t="s">
        <v>481</v>
      </c>
      <c r="I9" s="59" t="s">
        <v>9</v>
      </c>
      <c r="J9" s="59" t="s">
        <v>507</v>
      </c>
      <c r="K9" s="59" t="s">
        <v>13</v>
      </c>
      <c r="L9" s="60" t="s">
        <v>416</v>
      </c>
      <c r="M9" s="60" t="s">
        <v>417</v>
      </c>
      <c r="N9" s="48">
        <v>120000</v>
      </c>
      <c r="O9" s="48">
        <v>1</v>
      </c>
      <c r="P9" s="99">
        <v>120000</v>
      </c>
      <c r="Q9" s="51">
        <v>2110</v>
      </c>
      <c r="R9" s="95">
        <v>30000</v>
      </c>
      <c r="S9" s="103"/>
      <c r="T9" s="59" t="s">
        <v>785</v>
      </c>
    </row>
    <row r="10" spans="1:20" ht="90">
      <c r="A10" s="56" t="s">
        <v>746</v>
      </c>
      <c r="B10" s="57" t="s">
        <v>274</v>
      </c>
      <c r="C10" s="58">
        <v>53550</v>
      </c>
      <c r="D10" s="59" t="s">
        <v>275</v>
      </c>
      <c r="E10" s="59" t="s">
        <v>422</v>
      </c>
      <c r="F10" s="59" t="s">
        <v>276</v>
      </c>
      <c r="G10" s="59" t="s">
        <v>281</v>
      </c>
      <c r="H10" s="55" t="s">
        <v>282</v>
      </c>
      <c r="I10" s="59" t="s">
        <v>12</v>
      </c>
      <c r="J10" s="59" t="s">
        <v>538</v>
      </c>
      <c r="K10" s="59" t="s">
        <v>13</v>
      </c>
      <c r="L10" s="60" t="s">
        <v>416</v>
      </c>
      <c r="M10" s="60" t="s">
        <v>417</v>
      </c>
      <c r="N10" s="48">
        <v>9000</v>
      </c>
      <c r="O10" s="48">
        <v>1</v>
      </c>
      <c r="P10" s="99">
        <v>9000</v>
      </c>
      <c r="Q10" s="51">
        <v>2060</v>
      </c>
      <c r="R10" s="95"/>
      <c r="S10" s="103"/>
      <c r="T10" s="59" t="s">
        <v>782</v>
      </c>
    </row>
    <row r="11" spans="1:20" ht="97.5" customHeight="1">
      <c r="A11" s="56" t="s">
        <v>747</v>
      </c>
      <c r="B11" s="57" t="s">
        <v>274</v>
      </c>
      <c r="C11" s="58">
        <v>51310</v>
      </c>
      <c r="D11" s="59" t="s">
        <v>275</v>
      </c>
      <c r="E11" s="59" t="s">
        <v>422</v>
      </c>
      <c r="F11" s="59" t="s">
        <v>276</v>
      </c>
      <c r="G11" s="59" t="s">
        <v>277</v>
      </c>
      <c r="H11" s="55" t="s">
        <v>278</v>
      </c>
      <c r="I11" s="59" t="s">
        <v>9</v>
      </c>
      <c r="J11" s="59" t="s">
        <v>537</v>
      </c>
      <c r="K11" s="59" t="s">
        <v>13</v>
      </c>
      <c r="L11" s="60" t="s">
        <v>417</v>
      </c>
      <c r="M11" s="60" t="s">
        <v>417</v>
      </c>
      <c r="N11" s="48">
        <v>23500</v>
      </c>
      <c r="O11" s="48">
        <v>1</v>
      </c>
      <c r="P11" s="99">
        <v>23500</v>
      </c>
      <c r="Q11" s="51">
        <v>2051</v>
      </c>
      <c r="R11" s="95"/>
      <c r="S11" s="103"/>
      <c r="T11" s="59" t="s">
        <v>782</v>
      </c>
    </row>
    <row r="12" spans="1:20" ht="31.5" customHeight="1">
      <c r="A12" s="312"/>
      <c r="B12" s="312"/>
      <c r="C12" s="313"/>
      <c r="D12" s="307"/>
      <c r="E12" s="307"/>
      <c r="F12" s="307"/>
      <c r="G12" s="307"/>
      <c r="H12" s="316"/>
      <c r="I12" s="307"/>
      <c r="J12" s="307"/>
      <c r="K12" s="307"/>
      <c r="L12" s="302" t="s">
        <v>563</v>
      </c>
      <c r="M12" s="308"/>
      <c r="N12" s="309"/>
      <c r="O12" s="309"/>
      <c r="P12" s="317">
        <f>SUM(P5:P11)</f>
        <v>279234</v>
      </c>
      <c r="Q12" s="318"/>
      <c r="R12" s="319">
        <f>SUM(R5:R11)</f>
        <v>128276</v>
      </c>
      <c r="S12" s="320">
        <f>SUM(S5:S11)</f>
        <v>0</v>
      </c>
      <c r="T12" s="63"/>
    </row>
  </sheetData>
  <pageMargins left="0.25" right="0.25" top="0.5" bottom="0.5" header="0.25" footer="0.25"/>
  <pageSetup paperSize="5" scale="65" fitToHeight="0" orientation="landscape"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zoomScale="65" zoomScaleNormal="65" workbookViewId="0">
      <selection activeCell="S2" sqref="S2"/>
    </sheetView>
  </sheetViews>
  <sheetFormatPr defaultRowHeight="15"/>
  <cols>
    <col min="1" max="1" width="10.140625" customWidth="1"/>
    <col min="2" max="2" width="15" style="2" customWidth="1"/>
    <col min="3" max="3" width="9.5703125" style="5" hidden="1" customWidth="1"/>
    <col min="4" max="4" width="17.140625" style="4" hidden="1" customWidth="1"/>
    <col min="5" max="5" width="7.140625" style="4" hidden="1" customWidth="1"/>
    <col min="6" max="6" width="17.5703125" style="4" customWidth="1"/>
    <col min="7" max="7" width="18.42578125" style="4" customWidth="1"/>
    <col min="8" max="8" width="107.7109375" style="4" customWidth="1"/>
    <col min="9" max="9" width="19.28515625" style="4" hidden="1" customWidth="1"/>
    <col min="10" max="10" width="21.28515625" style="4" customWidth="1"/>
    <col min="11" max="11" width="12.7109375" style="4" hidden="1" customWidth="1"/>
    <col min="12" max="12" width="14" style="9" customWidth="1"/>
    <col min="13" max="13" width="14" style="9" hidden="1" customWidth="1"/>
    <col min="14" max="14" width="10.7109375" style="3" hidden="1" customWidth="1"/>
    <col min="15" max="15" width="0" style="3" hidden="1" customWidth="1"/>
    <col min="16" max="16" width="16" style="11" bestFit="1" customWidth="1"/>
    <col min="17" max="17" width="9" style="9" hidden="1" customWidth="1"/>
    <col min="18" max="19" width="16" style="11" bestFit="1" customWidth="1"/>
    <col min="20" max="20" width="13.42578125" customWidth="1"/>
  </cols>
  <sheetData>
    <row r="1" spans="1:20" ht="32.25" customHeight="1">
      <c r="A1" s="40" t="s">
        <v>606</v>
      </c>
      <c r="B1" s="40"/>
    </row>
    <row r="2" spans="1:20" ht="32.25" customHeight="1">
      <c r="A2" s="40" t="s">
        <v>607</v>
      </c>
      <c r="B2" s="40"/>
      <c r="S2" s="117">
        <v>144208</v>
      </c>
    </row>
    <row r="3" spans="1:20" ht="117.75" customHeight="1">
      <c r="A3" s="46" t="s">
        <v>631</v>
      </c>
      <c r="B3" s="46" t="s">
        <v>407</v>
      </c>
      <c r="C3" s="44" t="s">
        <v>572</v>
      </c>
      <c r="D3" s="135" t="s">
        <v>573</v>
      </c>
      <c r="E3" s="135" t="s">
        <v>420</v>
      </c>
      <c r="F3" s="135" t="s">
        <v>418</v>
      </c>
      <c r="G3" s="135" t="s">
        <v>409</v>
      </c>
      <c r="H3" s="44" t="s">
        <v>2</v>
      </c>
      <c r="I3" s="135" t="s">
        <v>405</v>
      </c>
      <c r="J3" s="135" t="s">
        <v>575</v>
      </c>
      <c r="K3" s="135" t="s">
        <v>410</v>
      </c>
      <c r="L3" s="131" t="s">
        <v>414</v>
      </c>
      <c r="M3" s="37" t="s">
        <v>608</v>
      </c>
      <c r="N3" s="36" t="s">
        <v>419</v>
      </c>
      <c r="O3" s="36" t="s">
        <v>3</v>
      </c>
      <c r="P3" s="134" t="s">
        <v>408</v>
      </c>
      <c r="Q3" s="46" t="s">
        <v>574</v>
      </c>
      <c r="R3" s="132" t="s">
        <v>797</v>
      </c>
      <c r="S3" s="306" t="s">
        <v>798</v>
      </c>
      <c r="T3" s="132" t="s">
        <v>781</v>
      </c>
    </row>
    <row r="4" spans="1:20" ht="31.5" customHeight="1">
      <c r="A4" s="35" t="s">
        <v>569</v>
      </c>
      <c r="B4" s="35"/>
      <c r="C4" s="31"/>
      <c r="D4" s="25"/>
      <c r="E4" s="25"/>
      <c r="F4" s="25"/>
      <c r="G4" s="25"/>
      <c r="H4" s="25"/>
      <c r="I4" s="25"/>
      <c r="J4" s="25"/>
      <c r="K4" s="25"/>
      <c r="L4" s="32"/>
      <c r="M4" s="33"/>
      <c r="N4" s="34"/>
      <c r="O4" s="34"/>
      <c r="P4" s="97"/>
      <c r="Q4" s="33"/>
      <c r="R4" s="93"/>
      <c r="S4" s="100"/>
    </row>
    <row r="5" spans="1:20" ht="120">
      <c r="A5" s="86" t="s">
        <v>748</v>
      </c>
      <c r="B5" s="72" t="s">
        <v>24</v>
      </c>
      <c r="C5" s="81">
        <v>53550</v>
      </c>
      <c r="D5" s="82" t="s">
        <v>25</v>
      </c>
      <c r="E5" s="82" t="s">
        <v>423</v>
      </c>
      <c r="F5" s="82" t="s">
        <v>26</v>
      </c>
      <c r="G5" s="82" t="s">
        <v>192</v>
      </c>
      <c r="H5" s="82" t="s">
        <v>193</v>
      </c>
      <c r="I5" s="82" t="s">
        <v>12</v>
      </c>
      <c r="J5" s="82" t="s">
        <v>494</v>
      </c>
      <c r="K5" s="82" t="s">
        <v>13</v>
      </c>
      <c r="L5" s="71" t="s">
        <v>417</v>
      </c>
      <c r="M5" s="71" t="s">
        <v>416</v>
      </c>
      <c r="N5" s="86">
        <v>200</v>
      </c>
      <c r="O5" s="86">
        <v>2</v>
      </c>
      <c r="P5" s="92">
        <v>400</v>
      </c>
      <c r="Q5" s="71">
        <v>1794</v>
      </c>
      <c r="R5" s="90"/>
      <c r="S5" s="88"/>
      <c r="T5" s="69"/>
    </row>
    <row r="6" spans="1:20" ht="165">
      <c r="A6" s="86" t="s">
        <v>749</v>
      </c>
      <c r="B6" s="72" t="s">
        <v>24</v>
      </c>
      <c r="C6" s="81">
        <v>51310</v>
      </c>
      <c r="D6" s="82" t="s">
        <v>25</v>
      </c>
      <c r="E6" s="82" t="s">
        <v>423</v>
      </c>
      <c r="F6" s="82" t="s">
        <v>26</v>
      </c>
      <c r="G6" s="82" t="s">
        <v>27</v>
      </c>
      <c r="H6" s="82" t="s">
        <v>570</v>
      </c>
      <c r="I6" s="82" t="s">
        <v>9</v>
      </c>
      <c r="J6" s="82" t="s">
        <v>494</v>
      </c>
      <c r="K6" s="82" t="s">
        <v>13</v>
      </c>
      <c r="L6" s="71" t="s">
        <v>416</v>
      </c>
      <c r="M6" s="71" t="s">
        <v>417</v>
      </c>
      <c r="N6" s="86">
        <v>127500</v>
      </c>
      <c r="O6" s="86">
        <v>1</v>
      </c>
      <c r="P6" s="92">
        <v>127500</v>
      </c>
      <c r="Q6" s="71">
        <v>1796</v>
      </c>
      <c r="R6" s="90">
        <v>127500</v>
      </c>
      <c r="S6" s="88"/>
      <c r="T6" s="69"/>
    </row>
    <row r="7" spans="1:20" ht="75">
      <c r="A7" s="86" t="s">
        <v>750</v>
      </c>
      <c r="B7" s="72" t="s">
        <v>24</v>
      </c>
      <c r="C7" s="81">
        <v>51316</v>
      </c>
      <c r="D7" s="82" t="s">
        <v>25</v>
      </c>
      <c r="E7" s="82" t="s">
        <v>423</v>
      </c>
      <c r="F7" s="82" t="s">
        <v>26</v>
      </c>
      <c r="G7" s="82" t="s">
        <v>28</v>
      </c>
      <c r="H7" s="82" t="s">
        <v>460</v>
      </c>
      <c r="I7" s="82" t="s">
        <v>9</v>
      </c>
      <c r="J7" s="82" t="s">
        <v>494</v>
      </c>
      <c r="K7" s="82" t="s">
        <v>13</v>
      </c>
      <c r="L7" s="71" t="s">
        <v>416</v>
      </c>
      <c r="M7" s="71" t="s">
        <v>417</v>
      </c>
      <c r="N7" s="86">
        <v>45000</v>
      </c>
      <c r="O7" s="86">
        <v>1</v>
      </c>
      <c r="P7" s="92">
        <v>45000</v>
      </c>
      <c r="Q7" s="71">
        <v>1796</v>
      </c>
      <c r="R7" s="90">
        <v>19708</v>
      </c>
      <c r="S7" s="88"/>
      <c r="T7" s="69"/>
    </row>
    <row r="8" spans="1:20" ht="60">
      <c r="A8" s="86" t="s">
        <v>751</v>
      </c>
      <c r="B8" s="72" t="s">
        <v>24</v>
      </c>
      <c r="C8" s="81">
        <v>51230</v>
      </c>
      <c r="D8" s="82" t="s">
        <v>25</v>
      </c>
      <c r="E8" s="82" t="s">
        <v>423</v>
      </c>
      <c r="F8" s="82" t="s">
        <v>26</v>
      </c>
      <c r="G8" s="82" t="s">
        <v>29</v>
      </c>
      <c r="H8" s="82" t="s">
        <v>431</v>
      </c>
      <c r="I8" s="82" t="s">
        <v>9</v>
      </c>
      <c r="J8" s="82" t="s">
        <v>494</v>
      </c>
      <c r="K8" s="82" t="s">
        <v>13</v>
      </c>
      <c r="L8" s="71" t="s">
        <v>416</v>
      </c>
      <c r="M8" s="71" t="s">
        <v>417</v>
      </c>
      <c r="N8" s="86">
        <v>46528</v>
      </c>
      <c r="O8" s="86">
        <v>1</v>
      </c>
      <c r="P8" s="92">
        <v>46528</v>
      </c>
      <c r="Q8" s="71">
        <v>1797</v>
      </c>
      <c r="R8" s="90"/>
      <c r="S8" s="88"/>
      <c r="T8" s="69"/>
    </row>
    <row r="9" spans="1:20" ht="28.5" customHeight="1">
      <c r="A9" s="13"/>
      <c r="B9" s="13"/>
      <c r="C9" s="14"/>
      <c r="D9" s="15"/>
      <c r="E9" s="15"/>
      <c r="F9" s="15"/>
      <c r="G9" s="15"/>
      <c r="H9" s="15"/>
      <c r="I9" s="15"/>
      <c r="J9" s="15"/>
      <c r="K9" s="15"/>
      <c r="L9" s="302" t="s">
        <v>562</v>
      </c>
      <c r="M9" s="16"/>
      <c r="N9" s="17"/>
      <c r="O9" s="17"/>
      <c r="P9" s="123">
        <f>SUM(P5:P8)</f>
        <v>219428</v>
      </c>
      <c r="Q9" s="310"/>
      <c r="R9" s="305">
        <f>SUM(R5:R8)</f>
        <v>147208</v>
      </c>
      <c r="S9" s="315">
        <f>SUM(S5:S8)</f>
        <v>0</v>
      </c>
      <c r="T9" s="321"/>
    </row>
  </sheetData>
  <pageMargins left="0.25" right="0.25" top="0.5" bottom="0.5" header="0.25" footer="0.25"/>
  <pageSetup paperSize="5" scale="59" fitToHeight="0" orientation="landscape" r:id="rId1"/>
  <headerFoot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
  <sheetViews>
    <sheetView zoomScale="67" zoomScaleNormal="67" workbookViewId="0">
      <selection activeCell="S2" sqref="S2"/>
    </sheetView>
  </sheetViews>
  <sheetFormatPr defaultRowHeight="15"/>
  <cols>
    <col min="1" max="1" width="10.42578125" customWidth="1"/>
    <col min="2" max="2" width="15" style="2" customWidth="1"/>
    <col min="3" max="3" width="9.5703125" style="5" hidden="1" customWidth="1"/>
    <col min="4" max="4" width="17.140625" style="4" hidden="1" customWidth="1"/>
    <col min="5" max="5" width="7.140625" style="4" hidden="1" customWidth="1"/>
    <col min="6" max="6" width="15.5703125" style="4" customWidth="1"/>
    <col min="7" max="7" width="18.42578125" style="4" customWidth="1"/>
    <col min="8" max="8" width="107.7109375" style="4" customWidth="1"/>
    <col min="9" max="9" width="19.28515625" style="4" hidden="1" customWidth="1"/>
    <col min="10" max="10" width="21.28515625" style="4" customWidth="1"/>
    <col min="11" max="11" width="12.7109375" style="4" hidden="1" customWidth="1"/>
    <col min="12" max="12" width="9.7109375" style="9" customWidth="1"/>
    <col min="13" max="13" width="14" style="9" hidden="1" customWidth="1"/>
    <col min="14" max="14" width="10.7109375" style="3" hidden="1" customWidth="1"/>
    <col min="15" max="15" width="0" style="3" hidden="1" customWidth="1"/>
    <col min="16" max="16" width="16" style="11" bestFit="1" customWidth="1"/>
    <col min="17" max="17" width="9" style="9" hidden="1" customWidth="1"/>
    <col min="18" max="19" width="16" style="11" bestFit="1" customWidth="1"/>
    <col min="20" max="20" width="10.42578125" customWidth="1"/>
  </cols>
  <sheetData>
    <row r="1" spans="1:38" ht="32.25" customHeight="1">
      <c r="A1" s="40" t="s">
        <v>606</v>
      </c>
      <c r="B1" s="40"/>
    </row>
    <row r="2" spans="1:38" ht="32.25" customHeight="1">
      <c r="A2" s="40" t="s">
        <v>607</v>
      </c>
      <c r="B2" s="40"/>
      <c r="R2" s="85"/>
      <c r="S2" s="64">
        <v>96052</v>
      </c>
    </row>
    <row r="3" spans="1:38" s="36" customFormat="1" ht="103.5" customHeight="1">
      <c r="A3" s="46" t="s">
        <v>752</v>
      </c>
      <c r="B3" s="46" t="s">
        <v>407</v>
      </c>
      <c r="C3" s="46" t="s">
        <v>572</v>
      </c>
      <c r="D3" s="46" t="s">
        <v>573</v>
      </c>
      <c r="E3" s="46" t="s">
        <v>420</v>
      </c>
      <c r="F3" s="46" t="s">
        <v>418</v>
      </c>
      <c r="G3" s="46" t="s">
        <v>409</v>
      </c>
      <c r="H3" s="46" t="s">
        <v>2</v>
      </c>
      <c r="I3" s="36" t="s">
        <v>405</v>
      </c>
      <c r="J3" s="46" t="s">
        <v>575</v>
      </c>
      <c r="K3" s="36" t="s">
        <v>410</v>
      </c>
      <c r="L3" s="131" t="s">
        <v>414</v>
      </c>
      <c r="M3" s="36" t="s">
        <v>608</v>
      </c>
      <c r="N3" s="36" t="s">
        <v>419</v>
      </c>
      <c r="O3" s="68" t="s">
        <v>3</v>
      </c>
      <c r="P3" s="134" t="s">
        <v>408</v>
      </c>
      <c r="Q3" s="46" t="s">
        <v>574</v>
      </c>
      <c r="R3" s="132" t="s">
        <v>797</v>
      </c>
      <c r="S3" s="133" t="s">
        <v>798</v>
      </c>
      <c r="T3" s="46" t="s">
        <v>781</v>
      </c>
      <c r="U3"/>
      <c r="V3"/>
      <c r="W3"/>
      <c r="X3"/>
      <c r="Y3"/>
      <c r="Z3"/>
      <c r="AA3"/>
      <c r="AB3"/>
      <c r="AC3"/>
      <c r="AD3"/>
      <c r="AE3"/>
      <c r="AF3"/>
      <c r="AG3"/>
      <c r="AH3"/>
      <c r="AI3"/>
      <c r="AJ3"/>
      <c r="AK3"/>
      <c r="AL3"/>
    </row>
    <row r="4" spans="1:38" ht="28.5" customHeight="1">
      <c r="A4" s="73" t="s">
        <v>571</v>
      </c>
      <c r="B4" s="73"/>
      <c r="C4" s="74"/>
      <c r="D4" s="75"/>
      <c r="E4" s="75"/>
      <c r="F4" s="75"/>
      <c r="G4" s="75"/>
      <c r="H4" s="75"/>
      <c r="I4" s="75"/>
      <c r="J4" s="75"/>
      <c r="K4" s="75"/>
      <c r="L4" s="76"/>
      <c r="M4" s="77"/>
      <c r="N4" s="78"/>
      <c r="O4" s="78"/>
      <c r="P4" s="91"/>
      <c r="Q4" s="79"/>
      <c r="R4" s="89"/>
      <c r="S4" s="104"/>
      <c r="T4" s="80"/>
    </row>
    <row r="5" spans="1:38" ht="60">
      <c r="A5" s="86" t="s">
        <v>753</v>
      </c>
      <c r="B5" s="72" t="s">
        <v>160</v>
      </c>
      <c r="C5" s="81">
        <v>53550</v>
      </c>
      <c r="D5" s="82" t="s">
        <v>161</v>
      </c>
      <c r="E5" s="82" t="s">
        <v>425</v>
      </c>
      <c r="F5" s="82" t="s">
        <v>162</v>
      </c>
      <c r="G5" s="82" t="s">
        <v>163</v>
      </c>
      <c r="H5" s="82" t="s">
        <v>164</v>
      </c>
      <c r="I5" s="82" t="s">
        <v>12</v>
      </c>
      <c r="J5" s="82" t="s">
        <v>512</v>
      </c>
      <c r="K5" s="82" t="s">
        <v>19</v>
      </c>
      <c r="L5" s="71" t="s">
        <v>417</v>
      </c>
      <c r="M5" s="9" t="s">
        <v>417</v>
      </c>
      <c r="N5" s="3">
        <v>20000</v>
      </c>
      <c r="O5" s="3">
        <v>1</v>
      </c>
      <c r="P5" s="92">
        <v>20000</v>
      </c>
      <c r="Q5" s="71">
        <v>1900</v>
      </c>
      <c r="R5" s="90"/>
      <c r="S5" s="105"/>
      <c r="T5" s="72" t="s">
        <v>795</v>
      </c>
    </row>
    <row r="6" spans="1:38" ht="75">
      <c r="A6" s="86" t="s">
        <v>754</v>
      </c>
      <c r="B6" s="72" t="s">
        <v>160</v>
      </c>
      <c r="C6" s="81">
        <v>53210</v>
      </c>
      <c r="D6" s="82" t="s">
        <v>161</v>
      </c>
      <c r="E6" s="82" t="s">
        <v>425</v>
      </c>
      <c r="F6" s="82" t="s">
        <v>162</v>
      </c>
      <c r="G6" s="82" t="s">
        <v>165</v>
      </c>
      <c r="H6" s="82" t="s">
        <v>165</v>
      </c>
      <c r="I6" s="82" t="s">
        <v>12</v>
      </c>
      <c r="J6" s="82" t="s">
        <v>494</v>
      </c>
      <c r="K6" s="82" t="s">
        <v>126</v>
      </c>
      <c r="L6" s="71" t="s">
        <v>417</v>
      </c>
      <c r="M6" s="9" t="s">
        <v>417</v>
      </c>
      <c r="N6" s="3">
        <v>10000</v>
      </c>
      <c r="O6" s="3">
        <v>1</v>
      </c>
      <c r="P6" s="92">
        <v>10000</v>
      </c>
      <c r="Q6" s="71">
        <v>1906</v>
      </c>
      <c r="R6" s="90">
        <v>10000</v>
      </c>
      <c r="S6" s="105"/>
      <c r="T6" s="69"/>
    </row>
    <row r="7" spans="1:38" ht="409.5">
      <c r="A7" s="86" t="s">
        <v>755</v>
      </c>
      <c r="B7" s="72" t="s">
        <v>233</v>
      </c>
      <c r="C7" s="81">
        <v>53550</v>
      </c>
      <c r="D7" s="82" t="s">
        <v>234</v>
      </c>
      <c r="E7" s="82" t="s">
        <v>425</v>
      </c>
      <c r="F7" s="82" t="s">
        <v>235</v>
      </c>
      <c r="G7" s="82" t="s">
        <v>560</v>
      </c>
      <c r="H7" s="82" t="s">
        <v>600</v>
      </c>
      <c r="I7" s="82" t="s">
        <v>12</v>
      </c>
      <c r="J7" s="82" t="s">
        <v>512</v>
      </c>
      <c r="K7" s="82" t="s">
        <v>10</v>
      </c>
      <c r="L7" s="71" t="s">
        <v>416</v>
      </c>
      <c r="M7" s="9" t="s">
        <v>416</v>
      </c>
      <c r="N7" s="3">
        <v>30000</v>
      </c>
      <c r="O7" s="3">
        <v>1</v>
      </c>
      <c r="P7" s="92">
        <v>30000</v>
      </c>
      <c r="Q7" s="71">
        <v>1981</v>
      </c>
      <c r="R7" s="90">
        <v>30000</v>
      </c>
      <c r="S7" s="105"/>
      <c r="T7" s="69"/>
    </row>
    <row r="8" spans="1:38" ht="60">
      <c r="A8" s="86" t="s">
        <v>756</v>
      </c>
      <c r="B8" s="72" t="s">
        <v>233</v>
      </c>
      <c r="C8" s="81">
        <v>56520</v>
      </c>
      <c r="D8" s="82" t="s">
        <v>234</v>
      </c>
      <c r="E8" s="82" t="s">
        <v>425</v>
      </c>
      <c r="F8" s="82" t="s">
        <v>235</v>
      </c>
      <c r="G8" s="82" t="s">
        <v>241</v>
      </c>
      <c r="H8" s="82" t="s">
        <v>242</v>
      </c>
      <c r="I8" s="82" t="s">
        <v>12</v>
      </c>
      <c r="J8" s="82" t="s">
        <v>512</v>
      </c>
      <c r="K8" s="82" t="s">
        <v>13</v>
      </c>
      <c r="L8" s="71" t="s">
        <v>416</v>
      </c>
      <c r="M8" s="9" t="s">
        <v>416</v>
      </c>
      <c r="N8" s="3">
        <v>2500</v>
      </c>
      <c r="O8" s="3">
        <v>1</v>
      </c>
      <c r="P8" s="92">
        <v>2500</v>
      </c>
      <c r="Q8" s="71">
        <v>1981</v>
      </c>
      <c r="R8" s="90">
        <v>2500</v>
      </c>
      <c r="S8" s="105"/>
      <c r="T8" s="69"/>
    </row>
    <row r="9" spans="1:38" ht="60">
      <c r="A9" s="86" t="s">
        <v>757</v>
      </c>
      <c r="B9" s="72" t="s">
        <v>233</v>
      </c>
      <c r="C9" s="81">
        <v>56120</v>
      </c>
      <c r="D9" s="82" t="s">
        <v>234</v>
      </c>
      <c r="E9" s="82" t="s">
        <v>425</v>
      </c>
      <c r="F9" s="82" t="s">
        <v>235</v>
      </c>
      <c r="G9" s="82" t="s">
        <v>239</v>
      </c>
      <c r="H9" s="82" t="s">
        <v>601</v>
      </c>
      <c r="I9" s="82" t="s">
        <v>12</v>
      </c>
      <c r="J9" s="82" t="s">
        <v>512</v>
      </c>
      <c r="K9" s="82" t="s">
        <v>13</v>
      </c>
      <c r="L9" s="71" t="s">
        <v>416</v>
      </c>
      <c r="M9" s="9" t="s">
        <v>416</v>
      </c>
      <c r="N9" s="3">
        <v>1000</v>
      </c>
      <c r="O9" s="3">
        <v>2</v>
      </c>
      <c r="P9" s="92">
        <v>2000</v>
      </c>
      <c r="Q9" s="71">
        <v>1987</v>
      </c>
      <c r="R9" s="90">
        <v>2000</v>
      </c>
      <c r="S9" s="105"/>
      <c r="T9" s="69"/>
    </row>
    <row r="10" spans="1:38" ht="60">
      <c r="A10" s="86" t="s">
        <v>758</v>
      </c>
      <c r="B10" s="72" t="s">
        <v>233</v>
      </c>
      <c r="C10" s="81">
        <v>55400</v>
      </c>
      <c r="D10" s="82" t="s">
        <v>234</v>
      </c>
      <c r="E10" s="82" t="s">
        <v>425</v>
      </c>
      <c r="F10" s="82" t="s">
        <v>235</v>
      </c>
      <c r="G10" s="82" t="s">
        <v>243</v>
      </c>
      <c r="H10" s="82" t="s">
        <v>244</v>
      </c>
      <c r="I10" s="82" t="s">
        <v>12</v>
      </c>
      <c r="J10" s="82" t="s">
        <v>531</v>
      </c>
      <c r="K10" s="82" t="s">
        <v>13</v>
      </c>
      <c r="L10" s="71" t="s">
        <v>416</v>
      </c>
      <c r="M10" s="9" t="s">
        <v>416</v>
      </c>
      <c r="N10" s="3">
        <v>250</v>
      </c>
      <c r="O10" s="3">
        <v>5</v>
      </c>
      <c r="P10" s="92">
        <v>1250</v>
      </c>
      <c r="Q10" s="71">
        <v>2005</v>
      </c>
      <c r="R10" s="90">
        <v>1250</v>
      </c>
      <c r="S10" s="105"/>
      <c r="T10" s="69"/>
    </row>
    <row r="11" spans="1:38" ht="60">
      <c r="A11" s="86" t="s">
        <v>759</v>
      </c>
      <c r="B11" s="72" t="s">
        <v>233</v>
      </c>
      <c r="C11" s="81">
        <v>53300</v>
      </c>
      <c r="D11" s="82" t="s">
        <v>234</v>
      </c>
      <c r="E11" s="82" t="s">
        <v>425</v>
      </c>
      <c r="F11" s="82" t="s">
        <v>235</v>
      </c>
      <c r="G11" s="82" t="s">
        <v>247</v>
      </c>
      <c r="H11" s="82" t="s">
        <v>248</v>
      </c>
      <c r="I11" s="82" t="s">
        <v>12</v>
      </c>
      <c r="J11" s="82" t="s">
        <v>531</v>
      </c>
      <c r="K11" s="82" t="s">
        <v>13</v>
      </c>
      <c r="L11" s="71" t="s">
        <v>416</v>
      </c>
      <c r="M11" s="9" t="s">
        <v>416</v>
      </c>
      <c r="N11" s="3">
        <v>500</v>
      </c>
      <c r="O11" s="3">
        <v>10</v>
      </c>
      <c r="P11" s="92">
        <v>5000</v>
      </c>
      <c r="Q11" s="71">
        <v>2010</v>
      </c>
      <c r="R11" s="90">
        <v>2000</v>
      </c>
      <c r="S11" s="105"/>
      <c r="T11" s="72" t="s">
        <v>796</v>
      </c>
    </row>
    <row r="12" spans="1:38" ht="330">
      <c r="A12" s="86" t="s">
        <v>760</v>
      </c>
      <c r="B12" s="72" t="s">
        <v>233</v>
      </c>
      <c r="C12" s="81">
        <v>51310</v>
      </c>
      <c r="D12" s="82" t="s">
        <v>234</v>
      </c>
      <c r="E12" s="82" t="s">
        <v>425</v>
      </c>
      <c r="F12" s="82" t="s">
        <v>235</v>
      </c>
      <c r="G12" s="82" t="s">
        <v>237</v>
      </c>
      <c r="H12" s="82" t="s">
        <v>602</v>
      </c>
      <c r="I12" s="82" t="s">
        <v>9</v>
      </c>
      <c r="J12" s="82" t="s">
        <v>512</v>
      </c>
      <c r="K12" s="82" t="s">
        <v>16</v>
      </c>
      <c r="L12" s="71" t="s">
        <v>416</v>
      </c>
      <c r="M12" s="9" t="s">
        <v>416</v>
      </c>
      <c r="N12" s="3">
        <v>10000</v>
      </c>
      <c r="O12" s="3">
        <v>1</v>
      </c>
      <c r="P12" s="92">
        <v>10000</v>
      </c>
      <c r="Q12" s="71">
        <v>1981</v>
      </c>
      <c r="R12" s="90">
        <v>10000</v>
      </c>
      <c r="S12" s="105"/>
      <c r="T12" s="69"/>
    </row>
    <row r="13" spans="1:38" ht="180">
      <c r="A13" s="86" t="s">
        <v>761</v>
      </c>
      <c r="B13" s="72" t="s">
        <v>233</v>
      </c>
      <c r="C13" s="81">
        <v>51310</v>
      </c>
      <c r="D13" s="82" t="s">
        <v>234</v>
      </c>
      <c r="E13" s="82" t="s">
        <v>425</v>
      </c>
      <c r="F13" s="82" t="s">
        <v>235</v>
      </c>
      <c r="G13" s="82" t="s">
        <v>238</v>
      </c>
      <c r="H13" s="82" t="s">
        <v>603</v>
      </c>
      <c r="I13" s="82" t="s">
        <v>9</v>
      </c>
      <c r="J13" s="82" t="s">
        <v>512</v>
      </c>
      <c r="K13" s="82" t="s">
        <v>13</v>
      </c>
      <c r="L13" s="71" t="s">
        <v>416</v>
      </c>
      <c r="M13" s="9" t="s">
        <v>416</v>
      </c>
      <c r="N13" s="3">
        <v>18540</v>
      </c>
      <c r="O13" s="3">
        <v>1</v>
      </c>
      <c r="P13" s="92">
        <v>18540</v>
      </c>
      <c r="Q13" s="71">
        <v>1981</v>
      </c>
      <c r="R13" s="90"/>
      <c r="S13" s="105"/>
      <c r="T13" s="69"/>
    </row>
    <row r="14" spans="1:38" ht="60">
      <c r="A14" s="86" t="s">
        <v>762</v>
      </c>
      <c r="B14" s="72" t="s">
        <v>233</v>
      </c>
      <c r="C14" s="81">
        <v>51114</v>
      </c>
      <c r="D14" s="82" t="s">
        <v>234</v>
      </c>
      <c r="E14" s="82" t="s">
        <v>425</v>
      </c>
      <c r="F14" s="82" t="s">
        <v>235</v>
      </c>
      <c r="G14" s="82" t="s">
        <v>245</v>
      </c>
      <c r="H14" s="82" t="s">
        <v>246</v>
      </c>
      <c r="I14" s="82" t="s">
        <v>9</v>
      </c>
      <c r="J14" s="82" t="s">
        <v>531</v>
      </c>
      <c r="K14" s="82" t="s">
        <v>13</v>
      </c>
      <c r="L14" s="71" t="s">
        <v>416</v>
      </c>
      <c r="M14" s="9" t="s">
        <v>416</v>
      </c>
      <c r="N14" s="3">
        <v>250</v>
      </c>
      <c r="O14" s="3">
        <v>4</v>
      </c>
      <c r="P14" s="92">
        <v>1000</v>
      </c>
      <c r="Q14" s="71">
        <v>2010</v>
      </c>
      <c r="R14" s="90"/>
      <c r="S14" s="105"/>
      <c r="T14" s="72" t="s">
        <v>795</v>
      </c>
    </row>
    <row r="15" spans="1:38" ht="60">
      <c r="A15" s="86" t="s">
        <v>763</v>
      </c>
      <c r="B15" s="72" t="s">
        <v>233</v>
      </c>
      <c r="C15" s="81">
        <v>59835</v>
      </c>
      <c r="D15" s="82" t="s">
        <v>234</v>
      </c>
      <c r="E15" s="82" t="s">
        <v>425</v>
      </c>
      <c r="F15" s="82" t="s">
        <v>235</v>
      </c>
      <c r="G15" s="82" t="s">
        <v>249</v>
      </c>
      <c r="H15" s="82" t="s">
        <v>250</v>
      </c>
      <c r="I15" s="82" t="s">
        <v>9</v>
      </c>
      <c r="J15" s="82" t="s">
        <v>531</v>
      </c>
      <c r="K15" s="82" t="s">
        <v>13</v>
      </c>
      <c r="L15" s="71" t="s">
        <v>416</v>
      </c>
      <c r="M15" s="9" t="s">
        <v>416</v>
      </c>
      <c r="N15" s="3">
        <v>250</v>
      </c>
      <c r="O15" s="3">
        <v>2</v>
      </c>
      <c r="P15" s="92">
        <v>500</v>
      </c>
      <c r="Q15" s="71">
        <v>2011</v>
      </c>
      <c r="R15" s="90"/>
      <c r="S15" s="105"/>
      <c r="T15" s="72" t="s">
        <v>795</v>
      </c>
    </row>
    <row r="16" spans="1:38" ht="105">
      <c r="A16" s="86" t="s">
        <v>764</v>
      </c>
      <c r="B16" s="72" t="s">
        <v>274</v>
      </c>
      <c r="C16" s="81">
        <v>53500</v>
      </c>
      <c r="D16" s="82" t="s">
        <v>283</v>
      </c>
      <c r="E16" s="82" t="s">
        <v>425</v>
      </c>
      <c r="F16" s="82" t="s">
        <v>284</v>
      </c>
      <c r="G16" s="82" t="s">
        <v>285</v>
      </c>
      <c r="H16" s="82" t="s">
        <v>286</v>
      </c>
      <c r="I16" s="82" t="s">
        <v>12</v>
      </c>
      <c r="J16" s="82" t="s">
        <v>541</v>
      </c>
      <c r="K16" s="82" t="s">
        <v>19</v>
      </c>
      <c r="L16" s="71" t="s">
        <v>416</v>
      </c>
      <c r="M16" s="9" t="s">
        <v>417</v>
      </c>
      <c r="N16" s="3">
        <v>50000</v>
      </c>
      <c r="O16" s="3">
        <v>1</v>
      </c>
      <c r="P16" s="92">
        <v>50000</v>
      </c>
      <c r="Q16" s="71">
        <v>2063</v>
      </c>
      <c r="R16" s="90"/>
      <c r="S16" s="105"/>
      <c r="T16" s="69"/>
    </row>
    <row r="17" spans="1:20" ht="60">
      <c r="A17" s="86" t="s">
        <v>765</v>
      </c>
      <c r="B17" s="72" t="s">
        <v>274</v>
      </c>
      <c r="C17" s="81">
        <v>51310</v>
      </c>
      <c r="D17" s="82" t="s">
        <v>283</v>
      </c>
      <c r="E17" s="82" t="s">
        <v>425</v>
      </c>
      <c r="F17" s="82" t="s">
        <v>284</v>
      </c>
      <c r="G17" s="82" t="s">
        <v>535</v>
      </c>
      <c r="H17" s="82" t="s">
        <v>604</v>
      </c>
      <c r="I17" s="82" t="s">
        <v>9</v>
      </c>
      <c r="J17" s="82" t="s">
        <v>539</v>
      </c>
      <c r="K17" s="82" t="s">
        <v>19</v>
      </c>
      <c r="L17" s="71" t="s">
        <v>417</v>
      </c>
      <c r="M17" s="9" t="s">
        <v>417</v>
      </c>
      <c r="N17" s="3">
        <v>20</v>
      </c>
      <c r="O17" s="3">
        <v>2000</v>
      </c>
      <c r="P17" s="92">
        <v>29000</v>
      </c>
      <c r="Q17" s="71">
        <v>2061</v>
      </c>
      <c r="R17" s="90"/>
      <c r="S17" s="105"/>
      <c r="T17" s="69"/>
    </row>
    <row r="18" spans="1:20" ht="60">
      <c r="A18" s="86" t="s">
        <v>766</v>
      </c>
      <c r="B18" s="72" t="s">
        <v>274</v>
      </c>
      <c r="C18" s="81">
        <v>51310</v>
      </c>
      <c r="D18" s="82" t="s">
        <v>283</v>
      </c>
      <c r="E18" s="82" t="s">
        <v>425</v>
      </c>
      <c r="F18" s="82" t="s">
        <v>284</v>
      </c>
      <c r="G18" s="82" t="s">
        <v>533</v>
      </c>
      <c r="H18" s="82" t="s">
        <v>605</v>
      </c>
      <c r="I18" s="82" t="s">
        <v>9</v>
      </c>
      <c r="J18" s="82" t="s">
        <v>539</v>
      </c>
      <c r="K18" s="82" t="s">
        <v>19</v>
      </c>
      <c r="L18" s="71" t="s">
        <v>417</v>
      </c>
      <c r="M18" s="9" t="s">
        <v>417</v>
      </c>
      <c r="N18" s="3">
        <v>20</v>
      </c>
      <c r="O18" s="3">
        <v>1250</v>
      </c>
      <c r="P18" s="92">
        <v>29000</v>
      </c>
      <c r="Q18" s="71">
        <v>2062</v>
      </c>
      <c r="R18" s="90"/>
      <c r="S18" s="105"/>
      <c r="T18" s="69"/>
    </row>
    <row r="19" spans="1:20" ht="60">
      <c r="A19" s="86" t="s">
        <v>767</v>
      </c>
      <c r="B19" s="72" t="s">
        <v>274</v>
      </c>
      <c r="C19" s="81">
        <v>51310</v>
      </c>
      <c r="D19" s="82" t="s">
        <v>283</v>
      </c>
      <c r="E19" s="82" t="s">
        <v>425</v>
      </c>
      <c r="F19" s="82" t="s">
        <v>284</v>
      </c>
      <c r="G19" s="82" t="s">
        <v>534</v>
      </c>
      <c r="H19" s="82" t="s">
        <v>288</v>
      </c>
      <c r="I19" s="82" t="s">
        <v>9</v>
      </c>
      <c r="J19" s="82" t="s">
        <v>540</v>
      </c>
      <c r="K19" s="82" t="s">
        <v>13</v>
      </c>
      <c r="L19" s="71" t="s">
        <v>416</v>
      </c>
      <c r="M19" s="9" t="s">
        <v>417</v>
      </c>
      <c r="N19" s="3">
        <v>29000</v>
      </c>
      <c r="O19" s="3">
        <v>1</v>
      </c>
      <c r="P19" s="92">
        <v>29000</v>
      </c>
      <c r="Q19" s="71">
        <v>2064</v>
      </c>
      <c r="R19" s="90"/>
      <c r="S19" s="105"/>
      <c r="T19" s="69"/>
    </row>
    <row r="20" spans="1:20" ht="105.75" customHeight="1">
      <c r="A20" s="86" t="s">
        <v>768</v>
      </c>
      <c r="B20" s="72" t="s">
        <v>72</v>
      </c>
      <c r="C20" s="81">
        <v>54101</v>
      </c>
      <c r="D20" s="82" t="s">
        <v>73</v>
      </c>
      <c r="E20" s="82" t="s">
        <v>425</v>
      </c>
      <c r="F20" s="82" t="s">
        <v>74</v>
      </c>
      <c r="G20" s="82" t="s">
        <v>403</v>
      </c>
      <c r="H20" s="82" t="s">
        <v>404</v>
      </c>
      <c r="I20" s="82" t="s">
        <v>12</v>
      </c>
      <c r="J20" s="82" t="s">
        <v>523</v>
      </c>
      <c r="K20" s="82" t="s">
        <v>13</v>
      </c>
      <c r="L20" s="71" t="s">
        <v>416</v>
      </c>
      <c r="M20" s="9" t="s">
        <v>416</v>
      </c>
      <c r="N20" s="3">
        <v>1000</v>
      </c>
      <c r="O20" s="3">
        <v>4</v>
      </c>
      <c r="P20" s="92">
        <v>4000</v>
      </c>
      <c r="Q20" s="71">
        <v>2016</v>
      </c>
      <c r="R20" s="90">
        <v>4000</v>
      </c>
      <c r="S20" s="105"/>
      <c r="T20" s="69"/>
    </row>
    <row r="21" spans="1:20" ht="60">
      <c r="A21" s="86" t="s">
        <v>769</v>
      </c>
      <c r="B21" s="72" t="s">
        <v>72</v>
      </c>
      <c r="C21" s="81">
        <v>54100</v>
      </c>
      <c r="D21" s="82" t="s">
        <v>73</v>
      </c>
      <c r="E21" s="82" t="s">
        <v>425</v>
      </c>
      <c r="F21" s="82" t="s">
        <v>74</v>
      </c>
      <c r="G21" s="82" t="s">
        <v>257</v>
      </c>
      <c r="H21" s="82" t="s">
        <v>258</v>
      </c>
      <c r="I21" s="82" t="s">
        <v>12</v>
      </c>
      <c r="J21" s="82" t="s">
        <v>522</v>
      </c>
      <c r="K21" s="82" t="s">
        <v>259</v>
      </c>
      <c r="L21" s="71" t="s">
        <v>416</v>
      </c>
      <c r="M21" s="9" t="s">
        <v>417</v>
      </c>
      <c r="N21" s="3">
        <v>10000</v>
      </c>
      <c r="O21" s="3">
        <v>1</v>
      </c>
      <c r="P21" s="92">
        <v>10000</v>
      </c>
      <c r="Q21" s="71">
        <v>2022</v>
      </c>
      <c r="R21" s="90">
        <v>10000</v>
      </c>
      <c r="S21" s="105"/>
      <c r="T21" s="69"/>
    </row>
    <row r="22" spans="1:20" ht="135">
      <c r="A22" s="86" t="s">
        <v>770</v>
      </c>
      <c r="B22" s="72" t="s">
        <v>72</v>
      </c>
      <c r="C22" s="81">
        <v>51310</v>
      </c>
      <c r="D22" s="82" t="s">
        <v>73</v>
      </c>
      <c r="E22" s="82" t="s">
        <v>425</v>
      </c>
      <c r="F22" s="82" t="s">
        <v>74</v>
      </c>
      <c r="G22" s="82" t="s">
        <v>75</v>
      </c>
      <c r="H22" s="82" t="s">
        <v>517</v>
      </c>
      <c r="I22" s="82" t="s">
        <v>9</v>
      </c>
      <c r="J22" s="82" t="s">
        <v>524</v>
      </c>
      <c r="K22" s="82" t="s">
        <v>13</v>
      </c>
      <c r="L22" s="71" t="s">
        <v>417</v>
      </c>
      <c r="M22" s="9" t="s">
        <v>416</v>
      </c>
      <c r="N22" s="3">
        <v>70000</v>
      </c>
      <c r="O22" s="3">
        <v>1</v>
      </c>
      <c r="P22" s="92">
        <v>70000</v>
      </c>
      <c r="Q22" s="71">
        <v>1895</v>
      </c>
      <c r="R22" s="90">
        <f>802+500+3000+20000</f>
        <v>24302</v>
      </c>
      <c r="S22" s="105"/>
      <c r="T22" s="69"/>
    </row>
    <row r="23" spans="1:20" ht="30.75" customHeight="1">
      <c r="A23" s="83"/>
      <c r="B23" s="83"/>
      <c r="C23" s="31"/>
      <c r="D23" s="25"/>
      <c r="E23" s="25"/>
      <c r="F23" s="25"/>
      <c r="G23" s="25"/>
      <c r="H23" s="25"/>
      <c r="I23" s="25"/>
      <c r="J23" s="25"/>
      <c r="K23" s="25"/>
      <c r="L23" s="303" t="s">
        <v>561</v>
      </c>
      <c r="M23" s="33"/>
      <c r="N23" s="34"/>
      <c r="O23" s="34"/>
      <c r="P23" s="123">
        <f>SUM(P5:P22)</f>
        <v>321790</v>
      </c>
      <c r="Q23" s="304"/>
      <c r="R23" s="305">
        <f>SUM(R5:R22)</f>
        <v>96052</v>
      </c>
      <c r="S23" s="125">
        <f>SUM(S5:S22)</f>
        <v>0</v>
      </c>
      <c r="T23" s="84"/>
    </row>
    <row r="24" spans="1:20" ht="24" customHeight="1"/>
  </sheetData>
  <pageMargins left="0.25" right="0.25" top="0.5" bottom="0.5" header="0.25" footer="0.25"/>
  <pageSetup paperSize="5" scale="67" fitToHeight="0" orientation="landscape" r:id="rId1"/>
  <headerFoot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9"/>
  <sheetViews>
    <sheetView topLeftCell="A9" zoomScale="64" zoomScaleNormal="64" zoomScalePageLayoutView="50" workbookViewId="0">
      <selection activeCell="H12" sqref="H12"/>
    </sheetView>
  </sheetViews>
  <sheetFormatPr defaultRowHeight="15"/>
  <cols>
    <col min="1" max="1" width="11" customWidth="1"/>
    <col min="2" max="2" width="13.28515625" style="2" customWidth="1"/>
    <col min="3" max="3" width="9.5703125" style="5" hidden="1" customWidth="1"/>
    <col min="4" max="4" width="17.5703125" style="4" customWidth="1"/>
    <col min="5" max="5" width="1.85546875" style="4" hidden="1" customWidth="1"/>
    <col min="6" max="6" width="17.5703125" style="4" customWidth="1"/>
    <col min="7" max="7" width="18.42578125" style="4" customWidth="1"/>
    <col min="8" max="8" width="107.7109375" style="4" customWidth="1"/>
    <col min="9" max="9" width="19.28515625" style="4" hidden="1" customWidth="1"/>
    <col min="10" max="10" width="22.140625" style="4" customWidth="1"/>
    <col min="11" max="11" width="12.7109375" style="4" hidden="1" customWidth="1"/>
    <col min="12" max="12" width="10.42578125" style="3" hidden="1" customWidth="1"/>
    <col min="13" max="13" width="14.85546875" style="9" hidden="1" customWidth="1"/>
    <col min="14" max="14" width="10.7109375" style="3" hidden="1" customWidth="1"/>
    <col min="15" max="15" width="1.85546875" style="3" hidden="1" customWidth="1"/>
    <col min="16" max="16" width="15.7109375" style="11" customWidth="1"/>
    <col min="17" max="17" width="9" style="9" hidden="1" customWidth="1"/>
    <col min="18" max="19" width="15.7109375" style="11" customWidth="1"/>
    <col min="20" max="20" width="11.5703125" customWidth="1"/>
  </cols>
  <sheetData>
    <row r="1" spans="1:20" ht="32.25" customHeight="1">
      <c r="A1" s="40" t="s">
        <v>606</v>
      </c>
      <c r="B1" s="40"/>
      <c r="L1" s="9"/>
    </row>
    <row r="2" spans="1:20" ht="32.25" customHeight="1">
      <c r="A2" s="40" t="s">
        <v>627</v>
      </c>
      <c r="B2" s="40"/>
      <c r="L2" s="9"/>
    </row>
    <row r="3" spans="1:20" ht="106.5" customHeight="1">
      <c r="A3" s="46" t="s">
        <v>631</v>
      </c>
      <c r="B3" s="46" t="s">
        <v>407</v>
      </c>
      <c r="C3" s="44" t="s">
        <v>572</v>
      </c>
      <c r="D3" s="135" t="s">
        <v>573</v>
      </c>
      <c r="E3" s="135" t="s">
        <v>420</v>
      </c>
      <c r="F3" s="135" t="s">
        <v>418</v>
      </c>
      <c r="G3" s="135" t="s">
        <v>409</v>
      </c>
      <c r="H3" s="44" t="s">
        <v>2</v>
      </c>
      <c r="I3" s="135" t="s">
        <v>405</v>
      </c>
      <c r="J3" s="135" t="s">
        <v>575</v>
      </c>
      <c r="K3" s="38" t="s">
        <v>410</v>
      </c>
      <c r="L3" s="131" t="s">
        <v>414</v>
      </c>
      <c r="M3" s="37" t="s">
        <v>608</v>
      </c>
      <c r="N3" s="36" t="s">
        <v>419</v>
      </c>
      <c r="O3" s="36" t="s">
        <v>3</v>
      </c>
      <c r="P3" s="134" t="s">
        <v>408</v>
      </c>
      <c r="Q3" s="46" t="s">
        <v>574</v>
      </c>
      <c r="R3" s="136" t="s">
        <v>797</v>
      </c>
      <c r="S3" s="133" t="s">
        <v>798</v>
      </c>
      <c r="T3" s="44" t="s">
        <v>781</v>
      </c>
    </row>
    <row r="4" spans="1:20">
      <c r="P4" s="118"/>
      <c r="R4" s="119"/>
      <c r="S4" s="121"/>
    </row>
    <row r="5" spans="1:20" ht="108" customHeight="1">
      <c r="A5" s="86" t="s">
        <v>771</v>
      </c>
      <c r="B5" s="72" t="s">
        <v>182</v>
      </c>
      <c r="C5" s="81">
        <v>51114</v>
      </c>
      <c r="D5" s="82" t="s">
        <v>1153</v>
      </c>
      <c r="E5" s="82" t="s">
        <v>421</v>
      </c>
      <c r="F5" s="82" t="s">
        <v>184</v>
      </c>
      <c r="G5" s="82" t="s">
        <v>343</v>
      </c>
      <c r="H5" s="82" t="s">
        <v>477</v>
      </c>
      <c r="I5" s="82" t="s">
        <v>217</v>
      </c>
      <c r="J5" s="82" t="s">
        <v>507</v>
      </c>
      <c r="K5" s="82" t="s">
        <v>126</v>
      </c>
      <c r="L5" s="71" t="s">
        <v>417</v>
      </c>
      <c r="M5" s="71" t="s">
        <v>416</v>
      </c>
      <c r="N5" s="86">
        <v>10000</v>
      </c>
      <c r="O5" s="86">
        <v>1</v>
      </c>
      <c r="P5" s="92">
        <v>10000</v>
      </c>
      <c r="Q5" s="71">
        <v>1948</v>
      </c>
      <c r="R5" s="122">
        <v>10000</v>
      </c>
      <c r="S5" s="105">
        <f>R5</f>
        <v>10000</v>
      </c>
      <c r="T5" s="69"/>
    </row>
    <row r="6" spans="1:20" ht="90">
      <c r="A6" s="86" t="s">
        <v>715</v>
      </c>
      <c r="B6" s="72" t="s">
        <v>310</v>
      </c>
      <c r="C6" s="81">
        <v>51310</v>
      </c>
      <c r="D6" s="82" t="s">
        <v>1153</v>
      </c>
      <c r="E6" s="82" t="s">
        <v>421</v>
      </c>
      <c r="F6" s="82" t="s">
        <v>319</v>
      </c>
      <c r="G6" s="82" t="s">
        <v>337</v>
      </c>
      <c r="H6" s="82" t="s">
        <v>338</v>
      </c>
      <c r="I6" s="82" t="s">
        <v>9</v>
      </c>
      <c r="J6" s="82" t="s">
        <v>528</v>
      </c>
      <c r="K6" s="82" t="s">
        <v>19</v>
      </c>
      <c r="L6" s="71" t="s">
        <v>417</v>
      </c>
      <c r="M6" s="71" t="s">
        <v>417</v>
      </c>
      <c r="N6" s="86">
        <v>15000</v>
      </c>
      <c r="O6" s="86">
        <v>1</v>
      </c>
      <c r="P6" s="92">
        <v>15000</v>
      </c>
      <c r="Q6" s="71">
        <v>1969</v>
      </c>
      <c r="R6" s="122">
        <v>15000</v>
      </c>
      <c r="S6" s="105">
        <f t="shared" ref="S6:S11" si="0">R6</f>
        <v>15000</v>
      </c>
      <c r="T6" s="86"/>
    </row>
    <row r="7" spans="1:20" ht="90">
      <c r="A7" s="86" t="s">
        <v>716</v>
      </c>
      <c r="B7" s="72" t="s">
        <v>310</v>
      </c>
      <c r="C7" s="81">
        <v>51310</v>
      </c>
      <c r="D7" s="82" t="s">
        <v>1153</v>
      </c>
      <c r="E7" s="82" t="s">
        <v>421</v>
      </c>
      <c r="F7" s="82" t="s">
        <v>319</v>
      </c>
      <c r="G7" s="82" t="s">
        <v>339</v>
      </c>
      <c r="H7" s="82" t="s">
        <v>476</v>
      </c>
      <c r="I7" s="82" t="s">
        <v>9</v>
      </c>
      <c r="J7" s="82" t="s">
        <v>528</v>
      </c>
      <c r="K7" s="82" t="s">
        <v>86</v>
      </c>
      <c r="L7" s="71" t="s">
        <v>417</v>
      </c>
      <c r="M7" s="71" t="s">
        <v>417</v>
      </c>
      <c r="N7" s="86">
        <v>10000</v>
      </c>
      <c r="O7" s="86">
        <v>1</v>
      </c>
      <c r="P7" s="92">
        <v>10000</v>
      </c>
      <c r="Q7" s="71">
        <v>1970</v>
      </c>
      <c r="R7" s="122">
        <v>10000</v>
      </c>
      <c r="S7" s="105">
        <f t="shared" si="0"/>
        <v>10000</v>
      </c>
      <c r="T7" s="86"/>
    </row>
    <row r="8" spans="1:20" ht="90">
      <c r="A8" s="86" t="s">
        <v>717</v>
      </c>
      <c r="B8" s="72" t="s">
        <v>310</v>
      </c>
      <c r="C8" s="81">
        <v>51310</v>
      </c>
      <c r="D8" s="82" t="s">
        <v>1153</v>
      </c>
      <c r="E8" s="82" t="s">
        <v>421</v>
      </c>
      <c r="F8" s="82" t="s">
        <v>332</v>
      </c>
      <c r="G8" s="82" t="s">
        <v>335</v>
      </c>
      <c r="H8" s="82" t="s">
        <v>474</v>
      </c>
      <c r="I8" s="82" t="s">
        <v>9</v>
      </c>
      <c r="J8" s="82" t="s">
        <v>528</v>
      </c>
      <c r="K8" s="82" t="s">
        <v>16</v>
      </c>
      <c r="L8" s="71" t="s">
        <v>417</v>
      </c>
      <c r="M8" s="71" t="s">
        <v>417</v>
      </c>
      <c r="N8" s="86">
        <v>4000</v>
      </c>
      <c r="O8" s="86">
        <v>1</v>
      </c>
      <c r="P8" s="92">
        <v>4000</v>
      </c>
      <c r="Q8" s="71">
        <v>1971</v>
      </c>
      <c r="R8" s="122">
        <v>4000</v>
      </c>
      <c r="S8" s="105">
        <f t="shared" si="0"/>
        <v>4000</v>
      </c>
      <c r="T8" s="86"/>
    </row>
    <row r="9" spans="1:20" ht="60" customHeight="1">
      <c r="A9" s="86" t="s">
        <v>772</v>
      </c>
      <c r="B9" s="72" t="s">
        <v>310</v>
      </c>
      <c r="C9" s="81">
        <v>59110</v>
      </c>
      <c r="D9" s="82" t="s">
        <v>1153</v>
      </c>
      <c r="E9" s="82" t="s">
        <v>421</v>
      </c>
      <c r="F9" s="82" t="s">
        <v>319</v>
      </c>
      <c r="G9" s="82" t="s">
        <v>592</v>
      </c>
      <c r="H9" s="82" t="s">
        <v>341</v>
      </c>
      <c r="I9" s="82" t="s">
        <v>217</v>
      </c>
      <c r="J9" s="82" t="s">
        <v>489</v>
      </c>
      <c r="K9" s="82" t="s">
        <v>342</v>
      </c>
      <c r="L9" s="71" t="s">
        <v>417</v>
      </c>
      <c r="M9" s="71" t="s">
        <v>417</v>
      </c>
      <c r="N9" s="86">
        <v>25000</v>
      </c>
      <c r="O9" s="86">
        <v>1</v>
      </c>
      <c r="P9" s="92">
        <v>25000</v>
      </c>
      <c r="Q9" s="71">
        <v>1972</v>
      </c>
      <c r="R9" s="122">
        <v>25000</v>
      </c>
      <c r="S9" s="105">
        <f t="shared" si="0"/>
        <v>25000</v>
      </c>
      <c r="T9" s="69"/>
    </row>
    <row r="10" spans="1:20" ht="183.75" customHeight="1">
      <c r="A10" s="86" t="s">
        <v>773</v>
      </c>
      <c r="B10" s="72" t="s">
        <v>194</v>
      </c>
      <c r="C10" s="81">
        <v>53210</v>
      </c>
      <c r="D10" s="82" t="s">
        <v>1154</v>
      </c>
      <c r="E10" s="82" t="s">
        <v>424</v>
      </c>
      <c r="F10" s="82" t="s">
        <v>196</v>
      </c>
      <c r="G10" s="82" t="s">
        <v>216</v>
      </c>
      <c r="H10" s="82" t="s">
        <v>454</v>
      </c>
      <c r="I10" s="82" t="s">
        <v>217</v>
      </c>
      <c r="J10" s="82" t="s">
        <v>525</v>
      </c>
      <c r="K10" s="82" t="s">
        <v>19</v>
      </c>
      <c r="L10" s="71" t="s">
        <v>416</v>
      </c>
      <c r="M10" s="71" t="s">
        <v>416</v>
      </c>
      <c r="N10" s="86">
        <v>17000</v>
      </c>
      <c r="O10" s="86">
        <v>1</v>
      </c>
      <c r="P10" s="92">
        <v>17000</v>
      </c>
      <c r="Q10" s="71">
        <v>1956</v>
      </c>
      <c r="R10" s="122">
        <v>17000</v>
      </c>
      <c r="S10" s="105"/>
      <c r="T10" s="72" t="s">
        <v>1155</v>
      </c>
    </row>
    <row r="11" spans="1:20" ht="126" customHeight="1">
      <c r="A11" s="86" t="s">
        <v>774</v>
      </c>
      <c r="B11" s="72" t="s">
        <v>194</v>
      </c>
      <c r="C11" s="81">
        <v>53210</v>
      </c>
      <c r="D11" s="82" t="s">
        <v>1154</v>
      </c>
      <c r="E11" s="82" t="s">
        <v>424</v>
      </c>
      <c r="F11" s="82" t="s">
        <v>196</v>
      </c>
      <c r="G11" s="82" t="s">
        <v>218</v>
      </c>
      <c r="H11" s="82" t="s">
        <v>455</v>
      </c>
      <c r="I11" s="82" t="s">
        <v>217</v>
      </c>
      <c r="J11" s="82">
        <f>SUM(J6:J10)</f>
        <v>0</v>
      </c>
      <c r="K11" s="82" t="s">
        <v>126</v>
      </c>
      <c r="L11" s="71" t="s">
        <v>416</v>
      </c>
      <c r="M11" s="71" t="s">
        <v>416</v>
      </c>
      <c r="N11" s="86">
        <v>17000</v>
      </c>
      <c r="O11" s="86">
        <v>1</v>
      </c>
      <c r="P11" s="92">
        <v>17000</v>
      </c>
      <c r="Q11" s="71">
        <v>1957</v>
      </c>
      <c r="R11" s="122">
        <v>17000</v>
      </c>
      <c r="S11" s="105">
        <f t="shared" si="0"/>
        <v>17000</v>
      </c>
      <c r="T11" s="69"/>
    </row>
    <row r="12" spans="1:20" ht="120.75" customHeight="1">
      <c r="A12" s="86" t="s">
        <v>733</v>
      </c>
      <c r="B12" s="72" t="s">
        <v>194</v>
      </c>
      <c r="C12" s="81">
        <v>54100</v>
      </c>
      <c r="D12" s="82" t="s">
        <v>1154</v>
      </c>
      <c r="E12" s="82" t="s">
        <v>424</v>
      </c>
      <c r="F12" s="82" t="s">
        <v>254</v>
      </c>
      <c r="G12" s="82" t="s">
        <v>255</v>
      </c>
      <c r="H12" s="82" t="s">
        <v>256</v>
      </c>
      <c r="I12" s="82" t="s">
        <v>217</v>
      </c>
      <c r="J12" s="82" t="s">
        <v>489</v>
      </c>
      <c r="K12" s="82" t="s">
        <v>13</v>
      </c>
      <c r="L12" s="71" t="s">
        <v>417</v>
      </c>
      <c r="M12" s="71" t="s">
        <v>417</v>
      </c>
      <c r="N12" s="86">
        <v>5000</v>
      </c>
      <c r="O12" s="86">
        <v>1</v>
      </c>
      <c r="P12" s="92">
        <v>5000</v>
      </c>
      <c r="Q12" s="71">
        <v>2020</v>
      </c>
      <c r="R12" s="122">
        <v>5000</v>
      </c>
      <c r="S12" s="105"/>
      <c r="T12" s="491" t="s">
        <v>1159</v>
      </c>
    </row>
    <row r="13" spans="1:20" s="3" customFormat="1" ht="153.75" customHeight="1">
      <c r="A13" s="86" t="s">
        <v>736</v>
      </c>
      <c r="B13" s="72" t="s">
        <v>32</v>
      </c>
      <c r="C13" s="81">
        <v>53550</v>
      </c>
      <c r="D13" s="82" t="s">
        <v>1157</v>
      </c>
      <c r="E13" s="82" t="s">
        <v>424</v>
      </c>
      <c r="F13" s="82" t="s">
        <v>34</v>
      </c>
      <c r="G13" s="82" t="s">
        <v>598</v>
      </c>
      <c r="H13" s="82" t="s">
        <v>629</v>
      </c>
      <c r="I13" s="82" t="s">
        <v>217</v>
      </c>
      <c r="J13" s="82" t="s">
        <v>495</v>
      </c>
      <c r="K13" s="82" t="s">
        <v>10</v>
      </c>
      <c r="L13" s="71" t="s">
        <v>416</v>
      </c>
      <c r="M13" s="71" t="s">
        <v>416</v>
      </c>
      <c r="N13" s="86">
        <v>7000</v>
      </c>
      <c r="O13" s="86">
        <v>1</v>
      </c>
      <c r="P13" s="92">
        <v>7000</v>
      </c>
      <c r="Q13" s="71">
        <v>1814</v>
      </c>
      <c r="R13" s="122">
        <v>7000</v>
      </c>
      <c r="S13" s="105"/>
      <c r="T13" s="491" t="s">
        <v>1156</v>
      </c>
    </row>
    <row r="14" spans="1:20" s="1" customFormat="1" ht="129.75" customHeight="1">
      <c r="A14" s="86" t="s">
        <v>737</v>
      </c>
      <c r="B14" s="72" t="s">
        <v>32</v>
      </c>
      <c r="C14" s="81">
        <v>53550</v>
      </c>
      <c r="D14" s="82" t="s">
        <v>1157</v>
      </c>
      <c r="E14" s="82" t="s">
        <v>424</v>
      </c>
      <c r="F14" s="82" t="s">
        <v>34</v>
      </c>
      <c r="G14" s="82" t="s">
        <v>36</v>
      </c>
      <c r="H14" s="82" t="s">
        <v>628</v>
      </c>
      <c r="I14" s="82" t="s">
        <v>217</v>
      </c>
      <c r="J14" s="82" t="s">
        <v>495</v>
      </c>
      <c r="K14" s="82" t="s">
        <v>10</v>
      </c>
      <c r="L14" s="71" t="s">
        <v>417</v>
      </c>
      <c r="M14" s="71" t="s">
        <v>416</v>
      </c>
      <c r="N14" s="86">
        <v>20000</v>
      </c>
      <c r="O14" s="86">
        <v>1</v>
      </c>
      <c r="P14" s="92">
        <v>20000</v>
      </c>
      <c r="Q14" s="71">
        <v>1814</v>
      </c>
      <c r="R14" s="122">
        <v>20000</v>
      </c>
      <c r="S14" s="105"/>
      <c r="T14" s="491" t="s">
        <v>1156</v>
      </c>
    </row>
    <row r="15" spans="1:20" s="2" customFormat="1" ht="127.5" customHeight="1">
      <c r="A15" s="86" t="s">
        <v>738</v>
      </c>
      <c r="B15" s="72" t="s">
        <v>32</v>
      </c>
      <c r="C15" s="81">
        <v>53220</v>
      </c>
      <c r="D15" s="82" t="s">
        <v>1157</v>
      </c>
      <c r="E15" s="82" t="s">
        <v>424</v>
      </c>
      <c r="F15" s="82" t="s">
        <v>34</v>
      </c>
      <c r="G15" s="82" t="s">
        <v>203</v>
      </c>
      <c r="H15" s="82" t="s">
        <v>204</v>
      </c>
      <c r="I15" s="82" t="s">
        <v>217</v>
      </c>
      <c r="J15" s="82" t="s">
        <v>495</v>
      </c>
      <c r="K15" s="82" t="s">
        <v>16</v>
      </c>
      <c r="L15" s="71" t="s">
        <v>416</v>
      </c>
      <c r="M15" s="71" t="s">
        <v>416</v>
      </c>
      <c r="N15" s="86">
        <v>16560</v>
      </c>
      <c r="O15" s="86">
        <v>1</v>
      </c>
      <c r="P15" s="92">
        <v>16560</v>
      </c>
      <c r="Q15" s="71">
        <v>1816</v>
      </c>
      <c r="R15" s="122">
        <v>16560</v>
      </c>
      <c r="S15" s="105"/>
      <c r="T15" s="491" t="s">
        <v>1156</v>
      </c>
    </row>
    <row r="16" spans="1:20" s="2" customFormat="1" ht="294" customHeight="1">
      <c r="A16" s="86" t="s">
        <v>804</v>
      </c>
      <c r="B16" s="72" t="s">
        <v>32</v>
      </c>
      <c r="C16" s="81">
        <v>53220</v>
      </c>
      <c r="D16" s="82" t="s">
        <v>1154</v>
      </c>
      <c r="E16" s="82" t="s">
        <v>424</v>
      </c>
      <c r="F16" s="82" t="s">
        <v>34</v>
      </c>
      <c r="G16" s="82" t="s">
        <v>805</v>
      </c>
      <c r="H16" s="82" t="s">
        <v>806</v>
      </c>
      <c r="I16" s="82" t="s">
        <v>217</v>
      </c>
      <c r="J16" s="82" t="s">
        <v>495</v>
      </c>
      <c r="K16" s="82" t="s">
        <v>19</v>
      </c>
      <c r="L16" s="71" t="s">
        <v>416</v>
      </c>
      <c r="M16" s="71" t="s">
        <v>416</v>
      </c>
      <c r="N16" s="86">
        <v>16560</v>
      </c>
      <c r="O16" s="86">
        <v>1</v>
      </c>
      <c r="P16" s="92">
        <v>5600</v>
      </c>
      <c r="Q16" s="71">
        <v>1816</v>
      </c>
      <c r="R16" s="122">
        <v>5600</v>
      </c>
      <c r="S16" s="105">
        <v>5600</v>
      </c>
      <c r="T16" s="491"/>
    </row>
    <row r="17" spans="10:19" ht="30.75" customHeight="1">
      <c r="J17" s="126" t="s">
        <v>807</v>
      </c>
      <c r="L17" s="9"/>
      <c r="M17" s="42" t="s">
        <v>775</v>
      </c>
      <c r="P17" s="123">
        <f>SUM(P5:P16)</f>
        <v>152160</v>
      </c>
      <c r="Q17" s="71"/>
      <c r="R17" s="124">
        <f>SUM(R5:R16)</f>
        <v>152160</v>
      </c>
      <c r="S17" s="125">
        <f>SUM(S5:S16)</f>
        <v>86600</v>
      </c>
    </row>
    <row r="18" spans="10:19" ht="71.25" customHeight="1">
      <c r="L18" s="9"/>
    </row>
    <row r="19" spans="10:19" ht="186.75" customHeight="1">
      <c r="L19" s="9"/>
    </row>
  </sheetData>
  <pageMargins left="1" right="0.45" top="0.75" bottom="0.75" header="0.3" footer="0.3"/>
  <pageSetup paperSize="5" scale="60" fitToHeight="0" orientation="landscape" r:id="rId1"/>
  <headerFooter differentFirst="1">
    <oddFooter>&amp;C&amp;A&amp;RPage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zoomScale="60" zoomScaleNormal="60" workbookViewId="0">
      <selection activeCell="A9" sqref="A9"/>
    </sheetView>
  </sheetViews>
  <sheetFormatPr defaultRowHeight="15"/>
  <cols>
    <col min="1" max="1" width="10.85546875" customWidth="1"/>
    <col min="2" max="2" width="13.28515625" style="2" customWidth="1"/>
    <col min="3" max="3" width="9.5703125" style="5" hidden="1" customWidth="1"/>
    <col min="4" max="4" width="17.5703125" style="4" customWidth="1"/>
    <col min="5" max="5" width="7.140625" style="4" hidden="1" customWidth="1"/>
    <col min="6" max="6" width="17.5703125" style="4" customWidth="1"/>
    <col min="7" max="7" width="18.42578125" style="4" customWidth="1"/>
    <col min="8" max="8" width="107.7109375" style="4" customWidth="1"/>
    <col min="9" max="9" width="19.28515625" style="4" customWidth="1"/>
    <col min="10" max="10" width="22.140625" style="4" customWidth="1"/>
    <col min="11" max="11" width="12.7109375" style="4" customWidth="1"/>
    <col min="12" max="12" width="14.28515625" style="3" customWidth="1"/>
    <col min="13" max="13" width="14.85546875" style="9" hidden="1" customWidth="1"/>
    <col min="14" max="14" width="10.7109375" style="3" hidden="1" customWidth="1"/>
    <col min="15" max="15" width="1.85546875" style="3" hidden="1" customWidth="1"/>
    <col min="16" max="16" width="15.7109375" style="11" customWidth="1"/>
    <col min="17" max="17" width="9" style="9" hidden="1" customWidth="1"/>
  </cols>
  <sheetData>
    <row r="1" spans="1:17" ht="32.25" customHeight="1">
      <c r="A1" s="40" t="s">
        <v>606</v>
      </c>
      <c r="L1" s="9"/>
    </row>
    <row r="2" spans="1:17" ht="32.25" customHeight="1">
      <c r="A2" s="40" t="s">
        <v>611</v>
      </c>
      <c r="L2" s="9"/>
    </row>
    <row r="3" spans="1:17" ht="65.25" customHeight="1">
      <c r="A3" s="46" t="s">
        <v>631</v>
      </c>
      <c r="B3" s="46" t="s">
        <v>407</v>
      </c>
      <c r="C3" s="44" t="s">
        <v>572</v>
      </c>
      <c r="D3" s="135" t="s">
        <v>573</v>
      </c>
      <c r="E3" s="135" t="s">
        <v>420</v>
      </c>
      <c r="F3" s="135" t="s">
        <v>418</v>
      </c>
      <c r="G3" s="135" t="s">
        <v>409</v>
      </c>
      <c r="H3" s="44" t="s">
        <v>2</v>
      </c>
      <c r="I3" s="135" t="s">
        <v>405</v>
      </c>
      <c r="J3" s="135" t="s">
        <v>575</v>
      </c>
      <c r="K3" s="135" t="s">
        <v>410</v>
      </c>
      <c r="L3" s="44" t="s">
        <v>414</v>
      </c>
      <c r="M3" s="44" t="s">
        <v>608</v>
      </c>
      <c r="N3" s="46" t="s">
        <v>419</v>
      </c>
      <c r="O3" s="46" t="s">
        <v>3</v>
      </c>
      <c r="P3" s="47" t="s">
        <v>408</v>
      </c>
      <c r="Q3" s="37" t="s">
        <v>574</v>
      </c>
    </row>
    <row r="4" spans="1:17" ht="60">
      <c r="A4" s="3" t="s">
        <v>776</v>
      </c>
      <c r="B4" s="2" t="s">
        <v>87</v>
      </c>
      <c r="C4" s="5">
        <v>51320</v>
      </c>
      <c r="D4" s="4" t="s">
        <v>97</v>
      </c>
      <c r="E4" s="4" t="s">
        <v>421</v>
      </c>
      <c r="F4" s="4" t="s">
        <v>98</v>
      </c>
      <c r="G4" s="4" t="s">
        <v>99</v>
      </c>
      <c r="H4" s="4" t="s">
        <v>437</v>
      </c>
      <c r="I4" s="4" t="s">
        <v>57</v>
      </c>
      <c r="J4" s="4" t="s">
        <v>492</v>
      </c>
      <c r="K4" s="4" t="s">
        <v>13</v>
      </c>
      <c r="L4" s="9" t="s">
        <v>416</v>
      </c>
      <c r="M4" s="9" t="s">
        <v>417</v>
      </c>
      <c r="N4" s="3">
        <v>6500</v>
      </c>
      <c r="O4" s="3">
        <v>1</v>
      </c>
      <c r="P4" s="11">
        <v>6500</v>
      </c>
      <c r="Q4" s="9">
        <v>1856</v>
      </c>
    </row>
    <row r="5" spans="1:17" ht="60">
      <c r="A5" s="3" t="s">
        <v>777</v>
      </c>
      <c r="B5" s="2" t="s">
        <v>350</v>
      </c>
      <c r="C5" s="5">
        <v>51320</v>
      </c>
      <c r="D5" s="4" t="s">
        <v>351</v>
      </c>
      <c r="E5" s="4" t="s">
        <v>422</v>
      </c>
      <c r="F5" s="4" t="s">
        <v>63</v>
      </c>
      <c r="G5" s="4" t="s">
        <v>355</v>
      </c>
      <c r="H5" s="4" t="s">
        <v>356</v>
      </c>
      <c r="I5" s="4" t="s">
        <v>57</v>
      </c>
      <c r="J5" s="4" t="s">
        <v>507</v>
      </c>
      <c r="K5" s="4" t="s">
        <v>13</v>
      </c>
      <c r="L5" s="9" t="s">
        <v>416</v>
      </c>
      <c r="M5" s="9" t="s">
        <v>417</v>
      </c>
      <c r="N5" s="3">
        <v>6500</v>
      </c>
      <c r="O5" s="3">
        <v>2</v>
      </c>
      <c r="P5" s="11">
        <v>13000</v>
      </c>
      <c r="Q5" s="9">
        <v>2110</v>
      </c>
    </row>
    <row r="6" spans="1:17" ht="71.25" customHeight="1">
      <c r="A6" s="3" t="s">
        <v>778</v>
      </c>
      <c r="B6" s="2" t="s">
        <v>274</v>
      </c>
      <c r="C6" s="5">
        <v>51310</v>
      </c>
      <c r="D6" s="4" t="s">
        <v>275</v>
      </c>
      <c r="E6" s="4" t="s">
        <v>422</v>
      </c>
      <c r="F6" s="4" t="s">
        <v>276</v>
      </c>
      <c r="G6" s="4" t="s">
        <v>279</v>
      </c>
      <c r="H6" s="4" t="s">
        <v>280</v>
      </c>
      <c r="I6" s="4" t="s">
        <v>57</v>
      </c>
      <c r="J6" s="4" t="s">
        <v>537</v>
      </c>
      <c r="K6" s="4" t="s">
        <v>16</v>
      </c>
      <c r="L6" s="9" t="s">
        <v>417</v>
      </c>
      <c r="M6" s="9" t="s">
        <v>417</v>
      </c>
      <c r="N6" s="3">
        <v>9000</v>
      </c>
      <c r="O6" s="3">
        <v>1</v>
      </c>
      <c r="P6" s="11">
        <v>9000</v>
      </c>
      <c r="Q6" s="9">
        <v>2051</v>
      </c>
    </row>
    <row r="7" spans="1:17" ht="186.75" customHeight="1">
      <c r="A7" s="3" t="s">
        <v>779</v>
      </c>
      <c r="B7" s="2" t="s">
        <v>50</v>
      </c>
      <c r="C7" s="5">
        <v>51320</v>
      </c>
      <c r="D7" s="4" t="s">
        <v>51</v>
      </c>
      <c r="E7" s="4" t="s">
        <v>424</v>
      </c>
      <c r="F7" s="4" t="s">
        <v>52</v>
      </c>
      <c r="G7" s="4" t="s">
        <v>55</v>
      </c>
      <c r="H7" s="4" t="s">
        <v>609</v>
      </c>
      <c r="I7" s="4" t="s">
        <v>57</v>
      </c>
      <c r="J7" s="4" t="s">
        <v>502</v>
      </c>
      <c r="K7" s="4" t="s">
        <v>10</v>
      </c>
      <c r="L7" s="9" t="s">
        <v>416</v>
      </c>
      <c r="M7" s="9" t="s">
        <v>417</v>
      </c>
      <c r="N7" s="3">
        <v>6500</v>
      </c>
      <c r="O7" s="3">
        <v>2</v>
      </c>
      <c r="P7" s="11">
        <v>13000</v>
      </c>
      <c r="Q7" s="9">
        <v>1826</v>
      </c>
    </row>
    <row r="8" spans="1:17" ht="112.5" customHeight="1">
      <c r="A8" s="3" t="s">
        <v>780</v>
      </c>
      <c r="B8" s="2" t="s">
        <v>5</v>
      </c>
      <c r="C8" s="3">
        <v>51310</v>
      </c>
      <c r="D8" s="2" t="s">
        <v>6</v>
      </c>
      <c r="E8" s="3"/>
      <c r="F8" s="3" t="s">
        <v>7</v>
      </c>
      <c r="G8" s="2" t="s">
        <v>614</v>
      </c>
      <c r="H8" s="2" t="s">
        <v>615</v>
      </c>
      <c r="I8" s="2" t="s">
        <v>9</v>
      </c>
      <c r="J8" s="4" t="s">
        <v>551</v>
      </c>
      <c r="K8" s="2" t="s">
        <v>10</v>
      </c>
      <c r="L8" s="9" t="s">
        <v>417</v>
      </c>
      <c r="M8" s="9" t="s">
        <v>417</v>
      </c>
      <c r="N8" s="3">
        <v>8000</v>
      </c>
      <c r="O8" s="3">
        <v>1</v>
      </c>
      <c r="P8" s="11">
        <v>8000</v>
      </c>
      <c r="Q8">
        <v>0</v>
      </c>
    </row>
    <row r="9" spans="1:17" ht="39" customHeight="1">
      <c r="A9" s="41"/>
      <c r="B9" s="41"/>
      <c r="C9" s="27"/>
      <c r="D9" s="28"/>
      <c r="E9" s="28"/>
      <c r="F9" s="28"/>
      <c r="G9" s="28"/>
      <c r="H9" s="28"/>
      <c r="I9" s="28"/>
      <c r="J9" s="28"/>
      <c r="K9" s="28"/>
      <c r="L9" s="43" t="s">
        <v>610</v>
      </c>
      <c r="M9" s="29"/>
      <c r="N9" s="30"/>
      <c r="O9" s="30"/>
      <c r="P9" s="39">
        <f>SUM(P4:P8)</f>
        <v>49500</v>
      </c>
    </row>
  </sheetData>
  <pageMargins left="0.25" right="0.25" top="0.25" bottom="0.25" header="0.3" footer="0.3"/>
  <pageSetup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zoomScale="60" zoomScaleNormal="60" workbookViewId="0">
      <selection activeCell="A2" sqref="A2"/>
    </sheetView>
  </sheetViews>
  <sheetFormatPr defaultRowHeight="15"/>
  <cols>
    <col min="1" max="1" width="13.28515625" style="2" customWidth="1"/>
    <col min="2" max="2" width="9.5703125" style="5" customWidth="1"/>
    <col min="3" max="3" width="17.5703125" style="4" customWidth="1"/>
    <col min="4" max="4" width="7.140625" style="4" customWidth="1"/>
    <col min="5" max="5" width="17.5703125" style="4" customWidth="1"/>
    <col min="6" max="6" width="18.42578125" style="4" customWidth="1"/>
    <col min="7" max="7" width="107.7109375" style="4" customWidth="1"/>
    <col min="8" max="8" width="19.28515625" style="4" customWidth="1"/>
    <col min="9" max="9" width="22.140625" style="4" customWidth="1"/>
    <col min="10" max="10" width="12.7109375" style="4" customWidth="1"/>
    <col min="11" max="11" width="10.42578125" style="3" customWidth="1"/>
    <col min="12" max="12" width="11.5703125" style="9" customWidth="1"/>
    <col min="13" max="13" width="10.7109375" style="3" hidden="1" customWidth="1"/>
    <col min="14" max="14" width="0" style="3" hidden="1" customWidth="1"/>
    <col min="15" max="15" width="12.140625" style="11" customWidth="1"/>
    <col min="16" max="16" width="9" style="9" customWidth="1"/>
  </cols>
  <sheetData>
    <row r="1" spans="1:16" ht="60">
      <c r="A1" s="6" t="s">
        <v>407</v>
      </c>
      <c r="B1" s="7" t="s">
        <v>0</v>
      </c>
      <c r="C1" s="8" t="s">
        <v>1</v>
      </c>
      <c r="D1" s="8" t="s">
        <v>420</v>
      </c>
      <c r="E1" s="8" t="s">
        <v>418</v>
      </c>
      <c r="F1" s="8" t="s">
        <v>409</v>
      </c>
      <c r="G1" s="8" t="s">
        <v>2</v>
      </c>
      <c r="H1" s="8" t="s">
        <v>405</v>
      </c>
      <c r="I1" s="8" t="s">
        <v>411</v>
      </c>
      <c r="J1" s="8" t="s">
        <v>410</v>
      </c>
      <c r="K1" s="6" t="s">
        <v>414</v>
      </c>
      <c r="L1" s="7" t="s">
        <v>415</v>
      </c>
      <c r="M1" s="6" t="s">
        <v>419</v>
      </c>
      <c r="N1" s="6" t="s">
        <v>3</v>
      </c>
      <c r="O1" s="10" t="s">
        <v>408</v>
      </c>
      <c r="P1" s="7" t="s">
        <v>4</v>
      </c>
    </row>
    <row r="2" spans="1:16" ht="60">
      <c r="A2" s="2" t="s">
        <v>87</v>
      </c>
      <c r="B2" s="5">
        <v>51320</v>
      </c>
      <c r="C2" s="4" t="s">
        <v>97</v>
      </c>
      <c r="D2" s="4" t="s">
        <v>421</v>
      </c>
      <c r="E2" s="4" t="s">
        <v>98</v>
      </c>
      <c r="F2" s="4" t="s">
        <v>99</v>
      </c>
      <c r="G2" s="4" t="s">
        <v>437</v>
      </c>
      <c r="H2" s="4" t="s">
        <v>57</v>
      </c>
      <c r="I2" s="4" t="s">
        <v>492</v>
      </c>
      <c r="J2" s="4" t="s">
        <v>13</v>
      </c>
      <c r="K2" s="9" t="s">
        <v>416</v>
      </c>
      <c r="L2" s="9" t="s">
        <v>417</v>
      </c>
      <c r="M2" s="3">
        <v>6500</v>
      </c>
      <c r="N2" s="3">
        <v>1</v>
      </c>
      <c r="O2" s="11">
        <v>6500</v>
      </c>
      <c r="P2" s="9">
        <v>1856</v>
      </c>
    </row>
    <row r="3" spans="1:16" ht="60">
      <c r="A3" s="2" t="s">
        <v>350</v>
      </c>
      <c r="B3" s="5">
        <v>51320</v>
      </c>
      <c r="C3" s="4" t="s">
        <v>351</v>
      </c>
      <c r="D3" s="4" t="s">
        <v>422</v>
      </c>
      <c r="E3" s="4" t="s">
        <v>63</v>
      </c>
      <c r="F3" s="4" t="s">
        <v>355</v>
      </c>
      <c r="G3" s="4" t="s">
        <v>356</v>
      </c>
      <c r="H3" s="4" t="s">
        <v>57</v>
      </c>
      <c r="I3" s="4" t="s">
        <v>507</v>
      </c>
      <c r="J3" s="4" t="s">
        <v>13</v>
      </c>
      <c r="K3" s="9" t="s">
        <v>416</v>
      </c>
      <c r="L3" s="9" t="s">
        <v>417</v>
      </c>
      <c r="M3" s="3">
        <v>6500</v>
      </c>
      <c r="N3" s="3">
        <v>2</v>
      </c>
      <c r="O3" s="11">
        <v>13000</v>
      </c>
      <c r="P3" s="9">
        <v>2110</v>
      </c>
    </row>
    <row r="4" spans="1:16" ht="203.25" customHeight="1">
      <c r="A4" s="2" t="s">
        <v>274</v>
      </c>
      <c r="B4" s="5">
        <v>51310</v>
      </c>
      <c r="C4" s="4" t="s">
        <v>275</v>
      </c>
      <c r="D4" s="4" t="s">
        <v>422</v>
      </c>
      <c r="E4" s="4" t="s">
        <v>276</v>
      </c>
      <c r="F4" s="4" t="s">
        <v>279</v>
      </c>
      <c r="G4" s="4" t="s">
        <v>280</v>
      </c>
      <c r="H4" s="4" t="s">
        <v>57</v>
      </c>
      <c r="I4" s="4" t="s">
        <v>537</v>
      </c>
      <c r="J4" s="4" t="s">
        <v>16</v>
      </c>
      <c r="K4" s="9" t="s">
        <v>417</v>
      </c>
      <c r="L4" s="9" t="s">
        <v>417</v>
      </c>
      <c r="M4" s="3">
        <v>9000</v>
      </c>
      <c r="N4" s="3">
        <v>1</v>
      </c>
      <c r="O4" s="11">
        <v>9000</v>
      </c>
      <c r="P4" s="9">
        <v>2051</v>
      </c>
    </row>
    <row r="5" spans="1:16" ht="210">
      <c r="A5" s="2" t="s">
        <v>50</v>
      </c>
      <c r="B5" s="5">
        <v>51320</v>
      </c>
      <c r="C5" s="4" t="s">
        <v>51</v>
      </c>
      <c r="D5" s="4" t="s">
        <v>424</v>
      </c>
      <c r="E5" s="4" t="s">
        <v>52</v>
      </c>
      <c r="F5" s="4" t="s">
        <v>55</v>
      </c>
      <c r="G5" s="4" t="s">
        <v>56</v>
      </c>
      <c r="H5" s="4" t="s">
        <v>57</v>
      </c>
      <c r="I5" s="4" t="s">
        <v>502</v>
      </c>
      <c r="J5" s="4" t="s">
        <v>10</v>
      </c>
      <c r="K5" s="9" t="s">
        <v>416</v>
      </c>
      <c r="L5" s="9" t="s">
        <v>417</v>
      </c>
      <c r="M5" s="3">
        <v>6500</v>
      </c>
      <c r="N5" s="3">
        <v>2</v>
      </c>
      <c r="O5" s="11">
        <v>13000</v>
      </c>
      <c r="P5" s="9">
        <v>1826</v>
      </c>
    </row>
    <row r="6" spans="1:16" ht="142.5" customHeight="1">
      <c r="A6" s="2" t="s">
        <v>5</v>
      </c>
      <c r="B6" s="5">
        <v>55205</v>
      </c>
      <c r="C6" s="4" t="s">
        <v>6</v>
      </c>
      <c r="D6" s="4" t="s">
        <v>421</v>
      </c>
      <c r="E6" s="4" t="s">
        <v>7</v>
      </c>
      <c r="F6" s="4" t="s">
        <v>11</v>
      </c>
      <c r="G6" s="4" t="s">
        <v>458</v>
      </c>
      <c r="H6" s="4" t="s">
        <v>12</v>
      </c>
      <c r="I6" s="4" t="s">
        <v>489</v>
      </c>
      <c r="J6" s="4" t="s">
        <v>13</v>
      </c>
      <c r="K6" s="9" t="s">
        <v>416</v>
      </c>
      <c r="L6" s="9" t="s">
        <v>416</v>
      </c>
      <c r="M6" s="3">
        <v>35000</v>
      </c>
      <c r="N6" s="3">
        <v>1</v>
      </c>
      <c r="O6" s="11">
        <v>35000</v>
      </c>
      <c r="P6" s="9">
        <v>1775</v>
      </c>
    </row>
    <row r="7" spans="1:16" ht="60">
      <c r="A7" s="2" t="s">
        <v>374</v>
      </c>
      <c r="B7" s="5">
        <v>53210</v>
      </c>
      <c r="C7" s="4" t="s">
        <v>375</v>
      </c>
      <c r="D7" s="4" t="s">
        <v>421</v>
      </c>
      <c r="E7" s="4" t="s">
        <v>376</v>
      </c>
      <c r="F7" s="4" t="s">
        <v>384</v>
      </c>
      <c r="G7" s="4" t="s">
        <v>384</v>
      </c>
      <c r="H7" s="4" t="s">
        <v>12</v>
      </c>
      <c r="I7" s="4" t="s">
        <v>551</v>
      </c>
      <c r="J7" s="4" t="s">
        <v>126</v>
      </c>
      <c r="K7" s="9" t="s">
        <v>416</v>
      </c>
      <c r="L7" s="9" t="s">
        <v>417</v>
      </c>
      <c r="M7" s="3">
        <v>1600</v>
      </c>
      <c r="N7" s="3">
        <v>1</v>
      </c>
      <c r="O7" s="11">
        <v>1600</v>
      </c>
      <c r="P7" s="9">
        <v>2121</v>
      </c>
    </row>
    <row r="8" spans="1:16" ht="66" customHeight="1">
      <c r="A8" s="2" t="s">
        <v>374</v>
      </c>
      <c r="B8" s="5">
        <v>51114</v>
      </c>
      <c r="C8" s="4" t="s">
        <v>375</v>
      </c>
      <c r="D8" s="4" t="s">
        <v>421</v>
      </c>
      <c r="E8" s="4" t="s">
        <v>376</v>
      </c>
      <c r="F8" s="4" t="s">
        <v>389</v>
      </c>
      <c r="G8" s="4" t="s">
        <v>390</v>
      </c>
      <c r="H8" s="4" t="s">
        <v>12</v>
      </c>
      <c r="I8" s="4" t="s">
        <v>551</v>
      </c>
      <c r="J8" s="4" t="s">
        <v>126</v>
      </c>
      <c r="K8" s="9" t="s">
        <v>417</v>
      </c>
      <c r="L8" s="9" t="s">
        <v>417</v>
      </c>
      <c r="M8" s="3">
        <v>160000</v>
      </c>
      <c r="N8" s="3">
        <v>1</v>
      </c>
      <c r="O8" s="11">
        <v>160000</v>
      </c>
      <c r="P8" s="9">
        <v>2121</v>
      </c>
    </row>
    <row r="9" spans="1:16" ht="75">
      <c r="A9" s="2" t="s">
        <v>38</v>
      </c>
      <c r="B9" s="5">
        <v>53210</v>
      </c>
      <c r="C9" s="4" t="s">
        <v>39</v>
      </c>
      <c r="D9" s="4" t="s">
        <v>421</v>
      </c>
      <c r="E9" s="4" t="s">
        <v>40</v>
      </c>
      <c r="F9" s="4" t="s">
        <v>251</v>
      </c>
      <c r="G9" s="4" t="s">
        <v>252</v>
      </c>
      <c r="H9" s="4" t="s">
        <v>12</v>
      </c>
      <c r="I9" s="4" t="s">
        <v>496</v>
      </c>
      <c r="J9" s="4" t="s">
        <v>13</v>
      </c>
      <c r="K9" s="9" t="s">
        <v>417</v>
      </c>
      <c r="L9" s="9" t="s">
        <v>417</v>
      </c>
      <c r="M9" s="3">
        <v>20000</v>
      </c>
      <c r="N9" s="3">
        <v>1</v>
      </c>
      <c r="O9" s="11">
        <v>20000</v>
      </c>
      <c r="P9" s="9">
        <v>2017</v>
      </c>
    </row>
    <row r="10" spans="1:16" ht="129" customHeight="1">
      <c r="A10" s="2" t="s">
        <v>87</v>
      </c>
      <c r="B10" s="5">
        <v>54110</v>
      </c>
      <c r="C10" s="4" t="s">
        <v>97</v>
      </c>
      <c r="D10" s="4" t="s">
        <v>421</v>
      </c>
      <c r="E10" s="4" t="s">
        <v>98</v>
      </c>
      <c r="F10" s="4" t="s">
        <v>102</v>
      </c>
      <c r="G10" s="4" t="s">
        <v>103</v>
      </c>
      <c r="H10" s="4" t="s">
        <v>12</v>
      </c>
      <c r="I10" s="4" t="s">
        <v>492</v>
      </c>
      <c r="J10" s="4" t="s">
        <v>16</v>
      </c>
      <c r="K10" s="9" t="s">
        <v>416</v>
      </c>
      <c r="L10" s="9" t="s">
        <v>416</v>
      </c>
      <c r="M10" s="3">
        <v>2000</v>
      </c>
      <c r="N10" s="3">
        <v>1</v>
      </c>
      <c r="O10" s="11">
        <v>2000</v>
      </c>
      <c r="P10" s="9">
        <v>1856</v>
      </c>
    </row>
    <row r="11" spans="1:16" ht="129.75" customHeight="1">
      <c r="A11" s="2" t="s">
        <v>293</v>
      </c>
      <c r="B11" s="5">
        <v>53550</v>
      </c>
      <c r="C11" s="4" t="s">
        <v>294</v>
      </c>
      <c r="D11" s="4" t="s">
        <v>421</v>
      </c>
      <c r="E11" s="4" t="s">
        <v>295</v>
      </c>
      <c r="F11" s="4" t="s">
        <v>344</v>
      </c>
      <c r="G11" s="4" t="s">
        <v>345</v>
      </c>
      <c r="H11" s="4" t="s">
        <v>12</v>
      </c>
      <c r="I11" s="4" t="s">
        <v>489</v>
      </c>
      <c r="J11" s="4" t="s">
        <v>19</v>
      </c>
      <c r="K11" s="9" t="s">
        <v>417</v>
      </c>
      <c r="L11" s="9" t="s">
        <v>417</v>
      </c>
      <c r="M11" s="3">
        <v>500</v>
      </c>
      <c r="N11" s="3">
        <v>1</v>
      </c>
      <c r="O11" s="11">
        <v>500</v>
      </c>
      <c r="P11" s="9">
        <v>2075</v>
      </c>
    </row>
    <row r="12" spans="1:16" ht="75" customHeight="1">
      <c r="A12" s="2" t="s">
        <v>293</v>
      </c>
      <c r="B12" s="2">
        <v>54100</v>
      </c>
      <c r="C12" s="2" t="s">
        <v>294</v>
      </c>
      <c r="D12" s="2" t="s">
        <v>421</v>
      </c>
      <c r="E12" s="2" t="s">
        <v>295</v>
      </c>
      <c r="F12" s="2" t="s">
        <v>543</v>
      </c>
      <c r="G12" s="2" t="s">
        <v>544</v>
      </c>
      <c r="H12" s="2" t="s">
        <v>12</v>
      </c>
      <c r="I12" s="2" t="s">
        <v>506</v>
      </c>
      <c r="J12" s="2" t="s">
        <v>19</v>
      </c>
      <c r="K12" s="2" t="s">
        <v>417</v>
      </c>
      <c r="L12" s="2" t="s">
        <v>416</v>
      </c>
      <c r="M12" s="2">
        <v>2500</v>
      </c>
      <c r="N12" s="2">
        <v>1</v>
      </c>
      <c r="O12" s="12">
        <v>2500</v>
      </c>
      <c r="P12" s="2">
        <v>2139</v>
      </c>
    </row>
    <row r="13" spans="1:16" ht="105">
      <c r="A13" s="2" t="s">
        <v>182</v>
      </c>
      <c r="B13" s="5">
        <v>54100</v>
      </c>
      <c r="C13" s="4" t="s">
        <v>189</v>
      </c>
      <c r="D13" s="4" t="s">
        <v>421</v>
      </c>
      <c r="E13" s="4" t="s">
        <v>190</v>
      </c>
      <c r="F13" s="4" t="s">
        <v>223</v>
      </c>
      <c r="G13" s="4" t="s">
        <v>456</v>
      </c>
      <c r="H13" s="4" t="s">
        <v>12</v>
      </c>
      <c r="I13" s="4" t="s">
        <v>489</v>
      </c>
      <c r="J13" s="4" t="s">
        <v>13</v>
      </c>
      <c r="K13" s="9" t="s">
        <v>417</v>
      </c>
      <c r="L13" s="9" t="s">
        <v>416</v>
      </c>
      <c r="M13" s="3">
        <v>20000</v>
      </c>
      <c r="N13" s="3">
        <v>1</v>
      </c>
      <c r="O13" s="11">
        <v>20000</v>
      </c>
      <c r="P13" s="9">
        <v>1962</v>
      </c>
    </row>
    <row r="14" spans="1:16" ht="60">
      <c r="A14" s="2" t="s">
        <v>166</v>
      </c>
      <c r="B14" s="5">
        <v>54100</v>
      </c>
      <c r="C14" s="4" t="s">
        <v>167</v>
      </c>
      <c r="D14" s="4" t="s">
        <v>421</v>
      </c>
      <c r="E14" s="4" t="s">
        <v>168</v>
      </c>
      <c r="F14" s="4" t="s">
        <v>169</v>
      </c>
      <c r="G14" s="4" t="s">
        <v>170</v>
      </c>
      <c r="H14" s="4" t="s">
        <v>12</v>
      </c>
      <c r="I14" s="4" t="s">
        <v>512</v>
      </c>
      <c r="J14" s="4" t="s">
        <v>19</v>
      </c>
      <c r="K14" s="9" t="s">
        <v>417</v>
      </c>
      <c r="L14" s="9" t="s">
        <v>417</v>
      </c>
      <c r="M14" s="3">
        <v>300</v>
      </c>
      <c r="N14" s="3">
        <v>2</v>
      </c>
      <c r="O14" s="11">
        <v>600</v>
      </c>
      <c r="P14" s="9">
        <v>1913</v>
      </c>
    </row>
    <row r="15" spans="1:16" ht="60">
      <c r="A15" s="2" t="s">
        <v>166</v>
      </c>
      <c r="B15" s="5">
        <v>56515</v>
      </c>
      <c r="C15" s="4" t="s">
        <v>167</v>
      </c>
      <c r="D15" s="4" t="s">
        <v>421</v>
      </c>
      <c r="E15" s="4" t="s">
        <v>168</v>
      </c>
      <c r="F15" s="4" t="s">
        <v>171</v>
      </c>
      <c r="G15" s="4" t="s">
        <v>172</v>
      </c>
      <c r="H15" s="4" t="s">
        <v>12</v>
      </c>
      <c r="I15" s="4" t="s">
        <v>494</v>
      </c>
      <c r="J15" s="4" t="s">
        <v>13</v>
      </c>
      <c r="K15" s="9" t="s">
        <v>417</v>
      </c>
      <c r="L15" s="9" t="s">
        <v>416</v>
      </c>
      <c r="M15" s="3">
        <v>750</v>
      </c>
      <c r="N15" s="3">
        <v>1</v>
      </c>
      <c r="O15" s="11">
        <v>750</v>
      </c>
      <c r="P15" s="9">
        <v>1914</v>
      </c>
    </row>
    <row r="16" spans="1:16" ht="75">
      <c r="A16" s="2" t="s">
        <v>166</v>
      </c>
      <c r="B16" s="5">
        <v>53550</v>
      </c>
      <c r="C16" s="4" t="s">
        <v>167</v>
      </c>
      <c r="D16" s="4" t="s">
        <v>421</v>
      </c>
      <c r="E16" s="4" t="s">
        <v>168</v>
      </c>
      <c r="F16" s="4" t="s">
        <v>173</v>
      </c>
      <c r="G16" s="4" t="s">
        <v>174</v>
      </c>
      <c r="H16" s="4" t="s">
        <v>12</v>
      </c>
      <c r="I16" s="4" t="s">
        <v>494</v>
      </c>
      <c r="J16" s="4" t="s">
        <v>19</v>
      </c>
      <c r="K16" s="9" t="s">
        <v>417</v>
      </c>
      <c r="L16" s="9" t="s">
        <v>417</v>
      </c>
      <c r="M16" s="3">
        <v>100</v>
      </c>
      <c r="N16" s="3">
        <v>3</v>
      </c>
      <c r="O16" s="11">
        <v>300</v>
      </c>
      <c r="P16" s="9">
        <v>1914</v>
      </c>
    </row>
    <row r="17" spans="1:16" ht="60">
      <c r="A17" s="2" t="s">
        <v>166</v>
      </c>
      <c r="B17" s="5">
        <v>53550</v>
      </c>
      <c r="C17" s="4" t="s">
        <v>167</v>
      </c>
      <c r="D17" s="4" t="s">
        <v>421</v>
      </c>
      <c r="E17" s="4" t="s">
        <v>168</v>
      </c>
      <c r="F17" s="4" t="s">
        <v>180</v>
      </c>
      <c r="G17" s="4" t="s">
        <v>181</v>
      </c>
      <c r="H17" s="4" t="s">
        <v>12</v>
      </c>
      <c r="I17" s="4" t="s">
        <v>492</v>
      </c>
      <c r="J17" s="4" t="s">
        <v>13</v>
      </c>
      <c r="K17" s="9" t="s">
        <v>417</v>
      </c>
      <c r="L17" s="9" t="s">
        <v>416</v>
      </c>
      <c r="M17" s="3">
        <v>1500</v>
      </c>
      <c r="N17" s="3">
        <v>1</v>
      </c>
      <c r="O17" s="11">
        <v>1500</v>
      </c>
      <c r="P17" s="9">
        <v>1919</v>
      </c>
    </row>
    <row r="18" spans="1:16" ht="210">
      <c r="A18" s="2" t="s">
        <v>58</v>
      </c>
      <c r="B18" s="5">
        <v>54100</v>
      </c>
      <c r="C18" s="4" t="s">
        <v>59</v>
      </c>
      <c r="D18" s="4" t="s">
        <v>421</v>
      </c>
      <c r="E18" s="4" t="s">
        <v>60</v>
      </c>
      <c r="F18" s="4" t="s">
        <v>65</v>
      </c>
      <c r="G18" s="4" t="s">
        <v>66</v>
      </c>
      <c r="H18" s="4" t="s">
        <v>12</v>
      </c>
      <c r="I18" s="4" t="s">
        <v>492</v>
      </c>
      <c r="J18" s="4" t="s">
        <v>13</v>
      </c>
      <c r="K18" s="9" t="s">
        <v>416</v>
      </c>
      <c r="L18" s="9" t="s">
        <v>416</v>
      </c>
      <c r="M18" s="3">
        <v>32500</v>
      </c>
      <c r="N18" s="3">
        <v>1</v>
      </c>
      <c r="O18" s="11">
        <v>32500</v>
      </c>
      <c r="P18" s="9">
        <v>1832</v>
      </c>
    </row>
    <row r="19" spans="1:16" ht="197.25" customHeight="1">
      <c r="A19" s="2" t="s">
        <v>120</v>
      </c>
      <c r="B19" s="5">
        <v>55400</v>
      </c>
      <c r="C19" s="4" t="s">
        <v>121</v>
      </c>
      <c r="D19" s="4" t="s">
        <v>421</v>
      </c>
      <c r="E19" s="4" t="s">
        <v>122</v>
      </c>
      <c r="F19" s="4" t="s">
        <v>123</v>
      </c>
      <c r="G19" s="4" t="s">
        <v>124</v>
      </c>
      <c r="H19" s="4" t="s">
        <v>12</v>
      </c>
      <c r="I19" s="4" t="s">
        <v>514</v>
      </c>
      <c r="J19" s="4" t="s">
        <v>23</v>
      </c>
      <c r="K19" s="9" t="s">
        <v>417</v>
      </c>
      <c r="L19" s="9" t="s">
        <v>417</v>
      </c>
      <c r="M19" s="3">
        <v>10000</v>
      </c>
      <c r="N19" s="3">
        <v>1</v>
      </c>
      <c r="O19" s="11">
        <v>10000</v>
      </c>
      <c r="P19" s="9">
        <v>1866</v>
      </c>
    </row>
    <row r="20" spans="1:16" ht="45" customHeight="1">
      <c r="A20" s="2" t="s">
        <v>120</v>
      </c>
      <c r="B20" s="5">
        <v>54100</v>
      </c>
      <c r="C20" s="4" t="s">
        <v>121</v>
      </c>
      <c r="D20" s="4" t="s">
        <v>421</v>
      </c>
      <c r="E20" s="4" t="s">
        <v>122</v>
      </c>
      <c r="F20" s="4" t="s">
        <v>398</v>
      </c>
      <c r="G20" s="4" t="s">
        <v>399</v>
      </c>
      <c r="H20" s="4" t="s">
        <v>12</v>
      </c>
      <c r="I20" s="4" t="s">
        <v>513</v>
      </c>
      <c r="J20" s="4" t="s">
        <v>126</v>
      </c>
      <c r="K20" s="9" t="s">
        <v>417</v>
      </c>
      <c r="L20" s="9" t="s">
        <v>417</v>
      </c>
      <c r="M20" s="3">
        <v>1000</v>
      </c>
      <c r="N20" s="3">
        <v>1</v>
      </c>
      <c r="O20" s="11">
        <v>1000</v>
      </c>
      <c r="P20" s="9">
        <v>2133</v>
      </c>
    </row>
    <row r="21" spans="1:16" ht="45">
      <c r="A21" s="2" t="s">
        <v>120</v>
      </c>
      <c r="B21" s="5">
        <v>56515</v>
      </c>
      <c r="C21" s="4" t="s">
        <v>394</v>
      </c>
      <c r="D21" s="4" t="s">
        <v>421</v>
      </c>
      <c r="E21" s="4" t="s">
        <v>395</v>
      </c>
      <c r="F21" s="4" t="s">
        <v>400</v>
      </c>
      <c r="G21" s="4" t="s">
        <v>400</v>
      </c>
      <c r="H21" s="4" t="s">
        <v>12</v>
      </c>
      <c r="I21" s="4" t="s">
        <v>505</v>
      </c>
      <c r="J21" s="4" t="s">
        <v>126</v>
      </c>
      <c r="K21" s="9" t="s">
        <v>416</v>
      </c>
      <c r="L21" s="9" t="s">
        <v>416</v>
      </c>
      <c r="M21" s="3">
        <v>25000</v>
      </c>
      <c r="N21" s="3">
        <v>1</v>
      </c>
      <c r="O21" s="11">
        <v>25000</v>
      </c>
      <c r="P21" s="9">
        <v>2134</v>
      </c>
    </row>
    <row r="22" spans="1:16" ht="213.75" customHeight="1">
      <c r="A22" s="2" t="s">
        <v>120</v>
      </c>
      <c r="B22" s="5">
        <v>54110</v>
      </c>
      <c r="C22" s="4" t="s">
        <v>394</v>
      </c>
      <c r="D22" s="4" t="s">
        <v>421</v>
      </c>
      <c r="E22" s="4" t="s">
        <v>395</v>
      </c>
      <c r="F22" s="4" t="s">
        <v>402</v>
      </c>
      <c r="G22" s="4" t="s">
        <v>402</v>
      </c>
      <c r="H22" s="4" t="s">
        <v>12</v>
      </c>
      <c r="I22" s="4" t="s">
        <v>515</v>
      </c>
      <c r="J22" s="4" t="s">
        <v>126</v>
      </c>
      <c r="K22" s="9" t="s">
        <v>417</v>
      </c>
      <c r="L22" s="9" t="s">
        <v>417</v>
      </c>
      <c r="M22" s="3">
        <v>3000</v>
      </c>
      <c r="N22" s="3">
        <v>3</v>
      </c>
      <c r="O22" s="11">
        <v>9000</v>
      </c>
      <c r="P22" s="9">
        <v>2137</v>
      </c>
    </row>
    <row r="23" spans="1:16" ht="150">
      <c r="A23" s="2" t="s">
        <v>301</v>
      </c>
      <c r="B23" s="5">
        <v>55400</v>
      </c>
      <c r="C23" s="4" t="s">
        <v>302</v>
      </c>
      <c r="D23" s="4" t="s">
        <v>421</v>
      </c>
      <c r="E23" s="4" t="s">
        <v>303</v>
      </c>
      <c r="F23" s="4" t="s">
        <v>305</v>
      </c>
      <c r="G23" s="4" t="s">
        <v>306</v>
      </c>
      <c r="H23" s="4" t="s">
        <v>12</v>
      </c>
      <c r="I23" s="4" t="s">
        <v>548</v>
      </c>
      <c r="J23" s="4" t="s">
        <v>23</v>
      </c>
      <c r="K23" s="9" t="s">
        <v>417</v>
      </c>
      <c r="L23" s="9" t="s">
        <v>417</v>
      </c>
      <c r="M23" s="3">
        <v>8183</v>
      </c>
      <c r="N23" s="3">
        <v>1</v>
      </c>
      <c r="O23" s="11">
        <v>8183</v>
      </c>
      <c r="P23" s="9">
        <v>2100</v>
      </c>
    </row>
    <row r="24" spans="1:16" ht="75">
      <c r="A24" s="2" t="s">
        <v>76</v>
      </c>
      <c r="B24" s="5">
        <v>54110</v>
      </c>
      <c r="C24" s="4" t="s">
        <v>127</v>
      </c>
      <c r="D24" s="4" t="s">
        <v>421</v>
      </c>
      <c r="E24" s="4" t="s">
        <v>128</v>
      </c>
      <c r="F24" s="4" t="s">
        <v>154</v>
      </c>
      <c r="G24" s="4" t="s">
        <v>155</v>
      </c>
      <c r="H24" s="4" t="s">
        <v>12</v>
      </c>
      <c r="I24" s="4" t="s">
        <v>493</v>
      </c>
      <c r="J24" s="4" t="s">
        <v>13</v>
      </c>
      <c r="K24" s="9" t="s">
        <v>416</v>
      </c>
      <c r="L24" s="9" t="s">
        <v>417</v>
      </c>
      <c r="M24" s="3">
        <v>5000</v>
      </c>
      <c r="N24" s="3">
        <v>1</v>
      </c>
      <c r="O24" s="11">
        <v>5000</v>
      </c>
      <c r="P24" s="9">
        <v>1787</v>
      </c>
    </row>
    <row r="25" spans="1:16" ht="60">
      <c r="A25" s="2" t="s">
        <v>142</v>
      </c>
      <c r="B25" s="5">
        <v>53920</v>
      </c>
      <c r="C25" s="4" t="s">
        <v>143</v>
      </c>
      <c r="D25" s="4" t="s">
        <v>421</v>
      </c>
      <c r="E25" s="4" t="s">
        <v>144</v>
      </c>
      <c r="F25" s="4" t="s">
        <v>145</v>
      </c>
      <c r="G25" s="4" t="s">
        <v>146</v>
      </c>
      <c r="H25" s="4" t="s">
        <v>12</v>
      </c>
      <c r="I25" s="4" t="s">
        <v>489</v>
      </c>
      <c r="J25" s="4" t="s">
        <v>13</v>
      </c>
      <c r="K25" s="9" t="s">
        <v>416</v>
      </c>
      <c r="L25" s="9" t="s">
        <v>416</v>
      </c>
      <c r="M25" s="3">
        <v>200</v>
      </c>
      <c r="N25" s="3">
        <v>1</v>
      </c>
      <c r="O25" s="11">
        <v>200</v>
      </c>
      <c r="P25" s="9">
        <v>1872</v>
      </c>
    </row>
    <row r="26" spans="1:16" ht="60">
      <c r="A26" s="2" t="s">
        <v>142</v>
      </c>
      <c r="B26" s="5">
        <v>54110</v>
      </c>
      <c r="C26" s="4" t="s">
        <v>143</v>
      </c>
      <c r="D26" s="4" t="s">
        <v>421</v>
      </c>
      <c r="E26" s="4" t="s">
        <v>144</v>
      </c>
      <c r="F26" s="4" t="s">
        <v>147</v>
      </c>
      <c r="G26" s="4" t="s">
        <v>148</v>
      </c>
      <c r="H26" s="4" t="s">
        <v>12</v>
      </c>
      <c r="I26" s="4" t="s">
        <v>489</v>
      </c>
      <c r="J26" s="4" t="s">
        <v>13</v>
      </c>
      <c r="K26" s="9" t="s">
        <v>416</v>
      </c>
      <c r="L26" s="9" t="s">
        <v>416</v>
      </c>
      <c r="M26" s="3">
        <v>10</v>
      </c>
      <c r="N26" s="3">
        <v>100</v>
      </c>
      <c r="O26" s="11">
        <v>1000</v>
      </c>
      <c r="P26" s="9">
        <v>1872</v>
      </c>
    </row>
    <row r="27" spans="1:16" ht="111.75" customHeight="1">
      <c r="A27" s="2" t="s">
        <v>310</v>
      </c>
      <c r="B27" s="5">
        <v>54100</v>
      </c>
      <c r="C27" s="4" t="s">
        <v>318</v>
      </c>
      <c r="D27" s="4" t="s">
        <v>421</v>
      </c>
      <c r="E27" s="4" t="s">
        <v>319</v>
      </c>
      <c r="F27" s="4" t="s">
        <v>347</v>
      </c>
      <c r="G27" s="4" t="s">
        <v>479</v>
      </c>
      <c r="H27" s="4" t="s">
        <v>12</v>
      </c>
      <c r="I27" s="4" t="s">
        <v>528</v>
      </c>
      <c r="J27" s="4" t="s">
        <v>348</v>
      </c>
      <c r="K27" s="9" t="s">
        <v>417</v>
      </c>
      <c r="L27" s="9" t="s">
        <v>417</v>
      </c>
      <c r="M27" s="3">
        <v>10000</v>
      </c>
      <c r="N27" s="3">
        <v>1</v>
      </c>
      <c r="O27" s="11">
        <v>10000</v>
      </c>
      <c r="P27" s="9">
        <v>1970</v>
      </c>
    </row>
    <row r="28" spans="1:16" ht="49.5" customHeight="1">
      <c r="A28" s="2" t="s">
        <v>224</v>
      </c>
      <c r="B28" s="5">
        <v>54100</v>
      </c>
      <c r="C28" s="4" t="s">
        <v>228</v>
      </c>
      <c r="D28" s="4" t="s">
        <v>421</v>
      </c>
      <c r="E28" s="4" t="s">
        <v>229</v>
      </c>
      <c r="F28" s="4" t="s">
        <v>230</v>
      </c>
      <c r="G28" s="4" t="s">
        <v>231</v>
      </c>
      <c r="H28" s="4" t="s">
        <v>12</v>
      </c>
      <c r="I28" s="4" t="s">
        <v>489</v>
      </c>
      <c r="J28" s="4" t="s">
        <v>13</v>
      </c>
      <c r="K28" s="9" t="s">
        <v>417</v>
      </c>
      <c r="L28" s="9" t="s">
        <v>417</v>
      </c>
      <c r="M28" s="3">
        <v>14</v>
      </c>
      <c r="N28" s="3">
        <v>440</v>
      </c>
      <c r="O28" s="11">
        <v>6160</v>
      </c>
      <c r="P28" s="9">
        <v>1864</v>
      </c>
    </row>
    <row r="29" spans="1:16" ht="120">
      <c r="A29" s="2" t="s">
        <v>224</v>
      </c>
      <c r="B29" s="5">
        <v>54100</v>
      </c>
      <c r="C29" s="4" t="s">
        <v>228</v>
      </c>
      <c r="D29" s="4" t="s">
        <v>421</v>
      </c>
      <c r="E29" s="4" t="s">
        <v>229</v>
      </c>
      <c r="F29" s="4" t="s">
        <v>230</v>
      </c>
      <c r="G29" s="4" t="s">
        <v>508</v>
      </c>
      <c r="H29" s="4" t="s">
        <v>12</v>
      </c>
      <c r="I29" s="4" t="s">
        <v>489</v>
      </c>
      <c r="J29" s="4" t="s">
        <v>13</v>
      </c>
      <c r="K29" s="9" t="s">
        <v>417</v>
      </c>
      <c r="L29" s="9" t="s">
        <v>417</v>
      </c>
      <c r="M29" s="3">
        <v>125</v>
      </c>
      <c r="N29" s="3">
        <v>20</v>
      </c>
      <c r="O29" s="11">
        <v>2500</v>
      </c>
      <c r="P29" s="9">
        <v>1864</v>
      </c>
    </row>
    <row r="30" spans="1:16" ht="165">
      <c r="A30" s="2" t="s">
        <v>224</v>
      </c>
      <c r="B30" s="5">
        <v>54100</v>
      </c>
      <c r="C30" s="4" t="s">
        <v>228</v>
      </c>
      <c r="D30" s="4" t="s">
        <v>421</v>
      </c>
      <c r="E30" s="4" t="s">
        <v>229</v>
      </c>
      <c r="F30" s="4" t="s">
        <v>232</v>
      </c>
      <c r="G30" s="4" t="s">
        <v>509</v>
      </c>
      <c r="H30" s="4" t="s">
        <v>12</v>
      </c>
      <c r="I30" s="4" t="s">
        <v>489</v>
      </c>
      <c r="J30" s="4" t="s">
        <v>13</v>
      </c>
      <c r="K30" s="9" t="s">
        <v>417</v>
      </c>
      <c r="L30" s="9" t="s">
        <v>417</v>
      </c>
      <c r="M30" s="3">
        <v>125</v>
      </c>
      <c r="N30" s="3">
        <v>20</v>
      </c>
      <c r="O30" s="11">
        <v>2500</v>
      </c>
      <c r="P30" s="9">
        <v>1864</v>
      </c>
    </row>
    <row r="31" spans="1:16" ht="61.5" customHeight="1">
      <c r="A31" s="2" t="s">
        <v>205</v>
      </c>
      <c r="B31" s="5">
        <v>54100</v>
      </c>
      <c r="C31" s="4" t="s">
        <v>206</v>
      </c>
      <c r="D31" s="4" t="s">
        <v>422</v>
      </c>
      <c r="E31" s="4" t="s">
        <v>207</v>
      </c>
      <c r="F31" s="4" t="s">
        <v>211</v>
      </c>
      <c r="G31" s="4" t="s">
        <v>212</v>
      </c>
      <c r="H31" s="4" t="s">
        <v>12</v>
      </c>
      <c r="I31" s="4" t="s">
        <v>507</v>
      </c>
      <c r="J31" s="4" t="s">
        <v>10</v>
      </c>
      <c r="K31" s="9" t="s">
        <v>417</v>
      </c>
      <c r="L31" s="9" t="s">
        <v>417</v>
      </c>
      <c r="M31" s="3">
        <v>2200</v>
      </c>
      <c r="N31" s="3">
        <v>1</v>
      </c>
      <c r="O31" s="11">
        <v>2200</v>
      </c>
      <c r="P31" s="9">
        <v>1944</v>
      </c>
    </row>
    <row r="32" spans="1:16" ht="320.25" customHeight="1">
      <c r="A32" s="2" t="s">
        <v>274</v>
      </c>
      <c r="B32" s="5">
        <v>53550</v>
      </c>
      <c r="C32" s="4" t="s">
        <v>275</v>
      </c>
      <c r="D32" s="4" t="s">
        <v>422</v>
      </c>
      <c r="E32" s="4" t="s">
        <v>276</v>
      </c>
      <c r="F32" s="4" t="s">
        <v>281</v>
      </c>
      <c r="G32" s="4" t="s">
        <v>282</v>
      </c>
      <c r="H32" s="4" t="s">
        <v>12</v>
      </c>
      <c r="I32" s="4" t="s">
        <v>538</v>
      </c>
      <c r="J32" s="4" t="s">
        <v>13</v>
      </c>
      <c r="K32" s="9" t="s">
        <v>416</v>
      </c>
      <c r="L32" s="9" t="s">
        <v>417</v>
      </c>
      <c r="M32" s="3">
        <v>9000</v>
      </c>
      <c r="N32" s="3">
        <v>1</v>
      </c>
      <c r="O32" s="11">
        <v>9000</v>
      </c>
      <c r="P32" s="9">
        <v>2060</v>
      </c>
    </row>
    <row r="33" spans="1:16" s="3" customFormat="1" ht="110.25" customHeight="1">
      <c r="A33" s="2" t="s">
        <v>24</v>
      </c>
      <c r="B33" s="5">
        <v>53550</v>
      </c>
      <c r="C33" s="4" t="s">
        <v>25</v>
      </c>
      <c r="D33" s="4" t="s">
        <v>423</v>
      </c>
      <c r="E33" s="4" t="s">
        <v>26</v>
      </c>
      <c r="F33" s="4" t="s">
        <v>192</v>
      </c>
      <c r="G33" s="4" t="s">
        <v>193</v>
      </c>
      <c r="H33" s="4" t="s">
        <v>12</v>
      </c>
      <c r="I33" s="4" t="s">
        <v>494</v>
      </c>
      <c r="J33" s="4" t="s">
        <v>13</v>
      </c>
      <c r="K33" s="9" t="s">
        <v>417</v>
      </c>
      <c r="L33" s="9" t="s">
        <v>416</v>
      </c>
      <c r="M33" s="3">
        <v>200</v>
      </c>
      <c r="N33" s="3">
        <v>2</v>
      </c>
      <c r="O33" s="11">
        <v>400</v>
      </c>
      <c r="P33" s="9">
        <v>1794</v>
      </c>
    </row>
    <row r="34" spans="1:16" ht="60">
      <c r="A34" s="2" t="s">
        <v>160</v>
      </c>
      <c r="B34" s="5">
        <v>53550</v>
      </c>
      <c r="C34" s="4" t="s">
        <v>161</v>
      </c>
      <c r="D34" s="4" t="s">
        <v>425</v>
      </c>
      <c r="E34" s="4" t="s">
        <v>162</v>
      </c>
      <c r="F34" s="4" t="s">
        <v>163</v>
      </c>
      <c r="G34" s="4" t="s">
        <v>164</v>
      </c>
      <c r="H34" s="4" t="s">
        <v>12</v>
      </c>
      <c r="I34" s="4" t="s">
        <v>512</v>
      </c>
      <c r="J34" s="4" t="s">
        <v>19</v>
      </c>
      <c r="K34" s="9" t="s">
        <v>417</v>
      </c>
      <c r="L34" s="9" t="s">
        <v>417</v>
      </c>
      <c r="M34" s="3">
        <v>20000</v>
      </c>
      <c r="N34" s="3">
        <v>1</v>
      </c>
      <c r="O34" s="11">
        <v>20000</v>
      </c>
      <c r="P34" s="9">
        <v>1900</v>
      </c>
    </row>
    <row r="35" spans="1:16" ht="75">
      <c r="A35" s="2" t="s">
        <v>160</v>
      </c>
      <c r="B35" s="5">
        <v>53210</v>
      </c>
      <c r="C35" s="4" t="s">
        <v>161</v>
      </c>
      <c r="D35" s="4" t="s">
        <v>425</v>
      </c>
      <c r="E35" s="4" t="s">
        <v>162</v>
      </c>
      <c r="F35" s="4" t="s">
        <v>165</v>
      </c>
      <c r="G35" s="4" t="s">
        <v>165</v>
      </c>
      <c r="H35" s="4" t="s">
        <v>12</v>
      </c>
      <c r="I35" s="4" t="s">
        <v>494</v>
      </c>
      <c r="J35" s="4" t="s">
        <v>126</v>
      </c>
      <c r="K35" s="9" t="s">
        <v>417</v>
      </c>
      <c r="L35" s="9" t="s">
        <v>417</v>
      </c>
      <c r="M35" s="3">
        <v>10000</v>
      </c>
      <c r="N35" s="3">
        <v>1</v>
      </c>
      <c r="O35" s="11">
        <v>10000</v>
      </c>
      <c r="P35" s="9">
        <v>1906</v>
      </c>
    </row>
    <row r="36" spans="1:16" ht="409.5">
      <c r="A36" s="2" t="s">
        <v>233</v>
      </c>
      <c r="B36" s="5">
        <v>53550</v>
      </c>
      <c r="C36" s="4" t="s">
        <v>234</v>
      </c>
      <c r="D36" s="4" t="s">
        <v>425</v>
      </c>
      <c r="E36" s="4" t="s">
        <v>235</v>
      </c>
      <c r="F36" s="4" t="s">
        <v>236</v>
      </c>
      <c r="G36" s="4" t="s">
        <v>529</v>
      </c>
      <c r="H36" s="4" t="s">
        <v>12</v>
      </c>
      <c r="I36" s="4" t="s">
        <v>512</v>
      </c>
      <c r="J36" s="4" t="s">
        <v>10</v>
      </c>
      <c r="K36" s="9" t="s">
        <v>416</v>
      </c>
      <c r="L36" s="9" t="s">
        <v>416</v>
      </c>
      <c r="M36" s="3">
        <v>30000</v>
      </c>
      <c r="N36" s="3">
        <v>1</v>
      </c>
      <c r="O36" s="11">
        <v>30000</v>
      </c>
      <c r="P36" s="9">
        <v>1981</v>
      </c>
    </row>
    <row r="37" spans="1:16" ht="60">
      <c r="A37" s="2" t="s">
        <v>233</v>
      </c>
      <c r="B37" s="5">
        <v>56520</v>
      </c>
      <c r="C37" s="4" t="s">
        <v>234</v>
      </c>
      <c r="D37" s="4" t="s">
        <v>425</v>
      </c>
      <c r="E37" s="4" t="s">
        <v>235</v>
      </c>
      <c r="F37" s="4" t="s">
        <v>241</v>
      </c>
      <c r="G37" s="4" t="s">
        <v>242</v>
      </c>
      <c r="H37" s="4" t="s">
        <v>12</v>
      </c>
      <c r="I37" s="4" t="s">
        <v>512</v>
      </c>
      <c r="J37" s="4" t="s">
        <v>13</v>
      </c>
      <c r="K37" s="9" t="s">
        <v>416</v>
      </c>
      <c r="L37" s="9" t="s">
        <v>416</v>
      </c>
      <c r="M37" s="3">
        <v>2500</v>
      </c>
      <c r="N37" s="3">
        <v>1</v>
      </c>
      <c r="O37" s="11">
        <v>2500</v>
      </c>
      <c r="P37" s="9">
        <v>1981</v>
      </c>
    </row>
    <row r="38" spans="1:16" ht="60">
      <c r="A38" s="2" t="s">
        <v>233</v>
      </c>
      <c r="B38" s="5">
        <v>56120</v>
      </c>
      <c r="C38" s="4" t="s">
        <v>234</v>
      </c>
      <c r="D38" s="4" t="s">
        <v>425</v>
      </c>
      <c r="E38" s="4" t="s">
        <v>235</v>
      </c>
      <c r="F38" s="4" t="s">
        <v>239</v>
      </c>
      <c r="G38" s="4" t="s">
        <v>240</v>
      </c>
      <c r="H38" s="4" t="s">
        <v>12</v>
      </c>
      <c r="I38" s="4" t="s">
        <v>512</v>
      </c>
      <c r="J38" s="4" t="s">
        <v>13</v>
      </c>
      <c r="K38" s="9" t="s">
        <v>416</v>
      </c>
      <c r="L38" s="9" t="s">
        <v>416</v>
      </c>
      <c r="M38" s="3">
        <v>1000</v>
      </c>
      <c r="N38" s="3">
        <v>2</v>
      </c>
      <c r="O38" s="11">
        <v>2000</v>
      </c>
      <c r="P38" s="9">
        <v>1987</v>
      </c>
    </row>
    <row r="39" spans="1:16" ht="60">
      <c r="A39" s="2" t="s">
        <v>233</v>
      </c>
      <c r="B39" s="5">
        <v>55400</v>
      </c>
      <c r="C39" s="4" t="s">
        <v>234</v>
      </c>
      <c r="D39" s="4" t="s">
        <v>425</v>
      </c>
      <c r="E39" s="4" t="s">
        <v>235</v>
      </c>
      <c r="F39" s="4" t="s">
        <v>243</v>
      </c>
      <c r="G39" s="4" t="s">
        <v>244</v>
      </c>
      <c r="H39" s="4" t="s">
        <v>12</v>
      </c>
      <c r="I39" s="4" t="s">
        <v>531</v>
      </c>
      <c r="J39" s="4" t="s">
        <v>13</v>
      </c>
      <c r="K39" s="9" t="s">
        <v>416</v>
      </c>
      <c r="L39" s="9" t="s">
        <v>416</v>
      </c>
      <c r="M39" s="3">
        <v>250</v>
      </c>
      <c r="N39" s="3">
        <v>5</v>
      </c>
      <c r="O39" s="11">
        <v>1250</v>
      </c>
      <c r="P39" s="9">
        <v>2005</v>
      </c>
    </row>
    <row r="40" spans="1:16" ht="60">
      <c r="A40" s="2" t="s">
        <v>233</v>
      </c>
      <c r="B40" s="5">
        <v>53300</v>
      </c>
      <c r="C40" s="4" t="s">
        <v>234</v>
      </c>
      <c r="D40" s="4" t="s">
        <v>425</v>
      </c>
      <c r="E40" s="4" t="s">
        <v>235</v>
      </c>
      <c r="F40" s="4" t="s">
        <v>247</v>
      </c>
      <c r="G40" s="4" t="s">
        <v>248</v>
      </c>
      <c r="H40" s="4" t="s">
        <v>12</v>
      </c>
      <c r="I40" s="4" t="s">
        <v>531</v>
      </c>
      <c r="J40" s="4" t="s">
        <v>13</v>
      </c>
      <c r="K40" s="9" t="s">
        <v>416</v>
      </c>
      <c r="L40" s="9" t="s">
        <v>416</v>
      </c>
      <c r="M40" s="3">
        <v>500</v>
      </c>
      <c r="N40" s="3">
        <v>10</v>
      </c>
      <c r="O40" s="11">
        <v>5000</v>
      </c>
      <c r="P40" s="9">
        <v>2010</v>
      </c>
    </row>
    <row r="41" spans="1:16" ht="79.5" customHeight="1">
      <c r="A41" s="2" t="s">
        <v>274</v>
      </c>
      <c r="B41" s="5">
        <v>53500</v>
      </c>
      <c r="C41" s="4" t="s">
        <v>283</v>
      </c>
      <c r="D41" s="4" t="s">
        <v>425</v>
      </c>
      <c r="E41" s="4" t="s">
        <v>284</v>
      </c>
      <c r="F41" s="4" t="s">
        <v>285</v>
      </c>
      <c r="G41" s="4" t="s">
        <v>286</v>
      </c>
      <c r="H41" s="4" t="s">
        <v>12</v>
      </c>
      <c r="I41" s="4" t="s">
        <v>541</v>
      </c>
      <c r="J41" s="4" t="s">
        <v>19</v>
      </c>
      <c r="K41" s="9" t="s">
        <v>416</v>
      </c>
      <c r="L41" s="9" t="s">
        <v>417</v>
      </c>
      <c r="M41" s="3">
        <v>50000</v>
      </c>
      <c r="N41" s="3">
        <v>1</v>
      </c>
      <c r="O41" s="11">
        <v>50000</v>
      </c>
      <c r="P41" s="9">
        <v>2063</v>
      </c>
    </row>
    <row r="42" spans="1:16" ht="90">
      <c r="A42" s="2" t="s">
        <v>72</v>
      </c>
      <c r="B42" s="5">
        <v>54101</v>
      </c>
      <c r="C42" s="4" t="s">
        <v>73</v>
      </c>
      <c r="D42" s="4" t="s">
        <v>425</v>
      </c>
      <c r="E42" s="4" t="s">
        <v>74</v>
      </c>
      <c r="F42" s="4" t="s">
        <v>403</v>
      </c>
      <c r="G42" s="4" t="s">
        <v>404</v>
      </c>
      <c r="H42" s="4" t="s">
        <v>12</v>
      </c>
      <c r="I42" s="4" t="s">
        <v>523</v>
      </c>
      <c r="J42" s="4" t="s">
        <v>13</v>
      </c>
      <c r="K42" s="9" t="s">
        <v>416</v>
      </c>
      <c r="L42" s="9" t="s">
        <v>416</v>
      </c>
      <c r="M42" s="3">
        <v>1000</v>
      </c>
      <c r="N42" s="3">
        <v>4</v>
      </c>
      <c r="O42" s="11">
        <v>4000</v>
      </c>
      <c r="P42" s="9">
        <v>2016</v>
      </c>
    </row>
    <row r="43" spans="1:16" ht="96" customHeight="1">
      <c r="A43" s="2" t="s">
        <v>72</v>
      </c>
      <c r="B43" s="5">
        <v>54100</v>
      </c>
      <c r="C43" s="4" t="s">
        <v>73</v>
      </c>
      <c r="D43" s="4" t="s">
        <v>425</v>
      </c>
      <c r="E43" s="4" t="s">
        <v>74</v>
      </c>
      <c r="F43" s="4" t="s">
        <v>257</v>
      </c>
      <c r="G43" s="4" t="s">
        <v>258</v>
      </c>
      <c r="H43" s="4" t="s">
        <v>12</v>
      </c>
      <c r="I43" s="4" t="s">
        <v>522</v>
      </c>
      <c r="J43" s="4" t="s">
        <v>259</v>
      </c>
      <c r="K43" s="9" t="s">
        <v>416</v>
      </c>
      <c r="L43" s="9" t="s">
        <v>417</v>
      </c>
      <c r="M43" s="3">
        <v>10000</v>
      </c>
      <c r="N43" s="3">
        <v>1</v>
      </c>
      <c r="O43" s="11">
        <v>10000</v>
      </c>
      <c r="P43" s="9">
        <v>2022</v>
      </c>
    </row>
    <row r="44" spans="1:16" ht="105">
      <c r="A44" s="2" t="s">
        <v>67</v>
      </c>
      <c r="B44" s="5">
        <v>55400</v>
      </c>
      <c r="C44" s="4" t="s">
        <v>68</v>
      </c>
      <c r="D44" s="4" t="s">
        <v>424</v>
      </c>
      <c r="E44" s="4" t="s">
        <v>69</v>
      </c>
      <c r="F44" s="4" t="s">
        <v>132</v>
      </c>
      <c r="G44" s="4" t="s">
        <v>444</v>
      </c>
      <c r="H44" s="4" t="s">
        <v>12</v>
      </c>
      <c r="I44" s="4" t="s">
        <v>489</v>
      </c>
      <c r="J44" s="4" t="s">
        <v>23</v>
      </c>
      <c r="K44" s="9" t="s">
        <v>417</v>
      </c>
      <c r="L44" s="9" t="s">
        <v>416</v>
      </c>
      <c r="M44" s="3">
        <v>1</v>
      </c>
      <c r="N44" s="3">
        <v>1100</v>
      </c>
      <c r="O44" s="11">
        <v>1100</v>
      </c>
      <c r="P44" s="9">
        <v>1868</v>
      </c>
    </row>
    <row r="45" spans="1:16" ht="195">
      <c r="A45" s="2" t="s">
        <v>67</v>
      </c>
      <c r="B45" s="5">
        <v>59120</v>
      </c>
      <c r="C45" s="4" t="s">
        <v>68</v>
      </c>
      <c r="D45" s="4" t="s">
        <v>424</v>
      </c>
      <c r="E45" s="4" t="s">
        <v>69</v>
      </c>
      <c r="F45" s="4" t="s">
        <v>141</v>
      </c>
      <c r="G45" s="4" t="s">
        <v>447</v>
      </c>
      <c r="H45" s="4" t="s">
        <v>12</v>
      </c>
      <c r="I45" s="4" t="s">
        <v>516</v>
      </c>
      <c r="J45" s="4" t="s">
        <v>13</v>
      </c>
      <c r="K45" s="9" t="s">
        <v>417</v>
      </c>
      <c r="L45" s="9" t="s">
        <v>416</v>
      </c>
      <c r="M45" s="3">
        <v>46900</v>
      </c>
      <c r="N45" s="3">
        <v>1</v>
      </c>
      <c r="O45" s="11">
        <v>46900</v>
      </c>
      <c r="P45" s="9">
        <v>1871</v>
      </c>
    </row>
    <row r="46" spans="1:16" ht="170.25" customHeight="1">
      <c r="A46" s="2" t="s">
        <v>194</v>
      </c>
      <c r="B46" s="5">
        <v>55400</v>
      </c>
      <c r="C46" s="4" t="s">
        <v>195</v>
      </c>
      <c r="D46" s="4" t="s">
        <v>424</v>
      </c>
      <c r="E46" s="4" t="s">
        <v>196</v>
      </c>
      <c r="F46" s="4" t="s">
        <v>197</v>
      </c>
      <c r="G46" s="4" t="s">
        <v>198</v>
      </c>
      <c r="H46" s="4" t="s">
        <v>12</v>
      </c>
      <c r="I46" s="4" t="s">
        <v>489</v>
      </c>
      <c r="J46" s="4" t="s">
        <v>126</v>
      </c>
      <c r="K46" s="9" t="s">
        <v>417</v>
      </c>
      <c r="L46" s="9" t="s">
        <v>416</v>
      </c>
      <c r="M46" s="3">
        <v>2749</v>
      </c>
      <c r="N46" s="3">
        <v>1</v>
      </c>
      <c r="O46" s="11">
        <v>2749</v>
      </c>
      <c r="P46" s="9">
        <v>1927</v>
      </c>
    </row>
    <row r="47" spans="1:16" ht="167.25" customHeight="1">
      <c r="A47" s="2" t="s">
        <v>194</v>
      </c>
      <c r="B47" s="5">
        <v>54100</v>
      </c>
      <c r="C47" s="4" t="s">
        <v>253</v>
      </c>
      <c r="D47" s="4" t="s">
        <v>424</v>
      </c>
      <c r="E47" s="4" t="s">
        <v>254</v>
      </c>
      <c r="F47" s="4" t="s">
        <v>255</v>
      </c>
      <c r="G47" s="4" t="s">
        <v>256</v>
      </c>
      <c r="H47" s="4" t="s">
        <v>12</v>
      </c>
      <c r="I47" s="4" t="s">
        <v>489</v>
      </c>
      <c r="J47" s="4" t="s">
        <v>13</v>
      </c>
      <c r="K47" s="9" t="s">
        <v>417</v>
      </c>
      <c r="L47" s="9" t="s">
        <v>417</v>
      </c>
      <c r="M47" s="3">
        <v>5000</v>
      </c>
      <c r="N47" s="3">
        <v>1</v>
      </c>
      <c r="O47" s="11">
        <v>5000</v>
      </c>
      <c r="P47" s="9">
        <v>2020</v>
      </c>
    </row>
    <row r="48" spans="1:16" ht="60">
      <c r="A48" s="2" t="s">
        <v>32</v>
      </c>
      <c r="B48" s="5">
        <v>54100</v>
      </c>
      <c r="C48" s="4" t="s">
        <v>33</v>
      </c>
      <c r="D48" s="4" t="s">
        <v>424</v>
      </c>
      <c r="E48" s="4" t="s">
        <v>34</v>
      </c>
      <c r="F48" s="4" t="s">
        <v>201</v>
      </c>
      <c r="G48" s="4" t="s">
        <v>202</v>
      </c>
      <c r="H48" s="4" t="s">
        <v>12</v>
      </c>
      <c r="I48" s="4" t="s">
        <v>492</v>
      </c>
      <c r="J48" s="4" t="s">
        <v>13</v>
      </c>
      <c r="K48" s="9" t="s">
        <v>416</v>
      </c>
      <c r="L48" s="9" t="s">
        <v>416</v>
      </c>
      <c r="M48" s="3">
        <v>3000</v>
      </c>
      <c r="N48" s="3">
        <v>1</v>
      </c>
      <c r="O48" s="11">
        <v>3000</v>
      </c>
      <c r="P48" s="9">
        <v>1812</v>
      </c>
    </row>
    <row r="49" spans="1:16" ht="150">
      <c r="A49" s="2" t="s">
        <v>32</v>
      </c>
      <c r="B49" s="5">
        <v>53550</v>
      </c>
      <c r="C49" s="4" t="s">
        <v>33</v>
      </c>
      <c r="D49" s="4" t="s">
        <v>424</v>
      </c>
      <c r="E49" s="4" t="s">
        <v>34</v>
      </c>
      <c r="F49" s="4" t="s">
        <v>35</v>
      </c>
      <c r="G49" s="4" t="s">
        <v>461</v>
      </c>
      <c r="H49" s="4" t="s">
        <v>12</v>
      </c>
      <c r="I49" s="4" t="s">
        <v>495</v>
      </c>
      <c r="J49" s="4" t="s">
        <v>10</v>
      </c>
      <c r="K49" s="9" t="s">
        <v>416</v>
      </c>
      <c r="L49" s="9" t="s">
        <v>416</v>
      </c>
      <c r="M49" s="3">
        <v>7000</v>
      </c>
      <c r="N49" s="3">
        <v>1</v>
      </c>
      <c r="O49" s="11">
        <v>7000</v>
      </c>
      <c r="P49" s="9">
        <v>1814</v>
      </c>
    </row>
    <row r="50" spans="1:16" ht="120">
      <c r="A50" s="2" t="s">
        <v>32</v>
      </c>
      <c r="B50" s="5">
        <v>53550</v>
      </c>
      <c r="C50" s="4" t="s">
        <v>33</v>
      </c>
      <c r="D50" s="4" t="s">
        <v>424</v>
      </c>
      <c r="E50" s="4" t="s">
        <v>34</v>
      </c>
      <c r="F50" s="4" t="s">
        <v>36</v>
      </c>
      <c r="G50" s="4" t="s">
        <v>462</v>
      </c>
      <c r="H50" s="4" t="s">
        <v>12</v>
      </c>
      <c r="I50" s="4" t="s">
        <v>495</v>
      </c>
      <c r="J50" s="4" t="s">
        <v>10</v>
      </c>
      <c r="K50" s="9" t="s">
        <v>417</v>
      </c>
      <c r="L50" s="9" t="s">
        <v>416</v>
      </c>
      <c r="M50" s="3">
        <v>20000</v>
      </c>
      <c r="N50" s="3">
        <v>1</v>
      </c>
      <c r="O50" s="11">
        <v>20000</v>
      </c>
      <c r="P50" s="9">
        <v>1814</v>
      </c>
    </row>
    <row r="51" spans="1:16" ht="120">
      <c r="A51" s="2" t="s">
        <v>32</v>
      </c>
      <c r="B51" s="5">
        <v>53220</v>
      </c>
      <c r="C51" s="4" t="s">
        <v>33</v>
      </c>
      <c r="D51" s="4" t="s">
        <v>424</v>
      </c>
      <c r="E51" s="4" t="s">
        <v>34</v>
      </c>
      <c r="F51" s="4" t="s">
        <v>203</v>
      </c>
      <c r="G51" s="4" t="s">
        <v>204</v>
      </c>
      <c r="H51" s="4" t="s">
        <v>12</v>
      </c>
      <c r="I51" s="4" t="s">
        <v>495</v>
      </c>
      <c r="J51" s="4" t="s">
        <v>16</v>
      </c>
      <c r="K51" s="9" t="s">
        <v>416</v>
      </c>
      <c r="L51" s="9" t="s">
        <v>416</v>
      </c>
      <c r="M51" s="3">
        <v>16560</v>
      </c>
      <c r="N51" s="3">
        <v>1</v>
      </c>
      <c r="O51" s="11">
        <v>16560</v>
      </c>
      <c r="P51" s="9">
        <v>1816</v>
      </c>
    </row>
    <row r="52" spans="1:16" ht="90">
      <c r="A52" s="2" t="s">
        <v>72</v>
      </c>
      <c r="B52" s="2">
        <v>54101</v>
      </c>
      <c r="C52" s="2" t="s">
        <v>73</v>
      </c>
      <c r="D52" s="2"/>
      <c r="E52" s="2" t="s">
        <v>74</v>
      </c>
      <c r="F52" s="2" t="s">
        <v>403</v>
      </c>
      <c r="G52" s="2" t="s">
        <v>404</v>
      </c>
      <c r="H52" s="2" t="s">
        <v>12</v>
      </c>
      <c r="I52" s="2"/>
      <c r="J52" s="2" t="s">
        <v>13</v>
      </c>
      <c r="K52" s="2" t="s">
        <v>416</v>
      </c>
      <c r="L52" s="2" t="s">
        <v>416</v>
      </c>
      <c r="M52" s="2">
        <v>1000</v>
      </c>
      <c r="N52" s="2">
        <v>4</v>
      </c>
      <c r="O52" s="12">
        <v>4000</v>
      </c>
      <c r="P52" s="2">
        <v>2016</v>
      </c>
    </row>
    <row r="53" spans="1:16" ht="60">
      <c r="A53" s="2" t="s">
        <v>5</v>
      </c>
      <c r="B53" s="5">
        <v>51129</v>
      </c>
      <c r="C53" s="4" t="s">
        <v>6</v>
      </c>
      <c r="D53" s="4" t="s">
        <v>421</v>
      </c>
      <c r="E53" s="4" t="s">
        <v>7</v>
      </c>
      <c r="F53" s="4" t="s">
        <v>8</v>
      </c>
      <c r="G53" s="4" t="s">
        <v>406</v>
      </c>
      <c r="H53" s="4" t="s">
        <v>9</v>
      </c>
      <c r="I53" s="4" t="s">
        <v>488</v>
      </c>
      <c r="J53" s="4" t="s">
        <v>10</v>
      </c>
      <c r="K53" s="9" t="s">
        <v>417</v>
      </c>
      <c r="L53" s="9" t="s">
        <v>416</v>
      </c>
      <c r="M53" s="3">
        <v>10752</v>
      </c>
      <c r="N53" s="3">
        <v>1</v>
      </c>
      <c r="O53" s="11">
        <v>10752</v>
      </c>
      <c r="P53" s="9">
        <v>1773</v>
      </c>
    </row>
    <row r="54" spans="1:16" ht="75">
      <c r="A54" s="2" t="s">
        <v>5</v>
      </c>
      <c r="B54" s="5">
        <v>51230</v>
      </c>
      <c r="C54" s="4" t="s">
        <v>6</v>
      </c>
      <c r="D54" s="4" t="s">
        <v>421</v>
      </c>
      <c r="E54" s="4" t="s">
        <v>7</v>
      </c>
      <c r="F54" s="4" t="s">
        <v>14</v>
      </c>
      <c r="G54" s="4" t="s">
        <v>15</v>
      </c>
      <c r="H54" s="4" t="s">
        <v>9</v>
      </c>
      <c r="I54" s="4" t="s">
        <v>490</v>
      </c>
      <c r="J54" s="4" t="s">
        <v>16</v>
      </c>
      <c r="K54" s="9" t="s">
        <v>417</v>
      </c>
      <c r="L54" s="9" t="s">
        <v>416</v>
      </c>
      <c r="M54" s="3">
        <v>36500</v>
      </c>
      <c r="N54" s="3">
        <v>1</v>
      </c>
      <c r="O54" s="11">
        <v>36500</v>
      </c>
      <c r="P54" s="9">
        <v>1776</v>
      </c>
    </row>
    <row r="55" spans="1:16" ht="210">
      <c r="A55" s="2" t="s">
        <v>5</v>
      </c>
      <c r="B55" s="5">
        <v>51129</v>
      </c>
      <c r="C55" s="4" t="s">
        <v>6</v>
      </c>
      <c r="D55" s="4" t="s">
        <v>421</v>
      </c>
      <c r="E55" s="4" t="s">
        <v>7</v>
      </c>
      <c r="F55" s="4" t="s">
        <v>262</v>
      </c>
      <c r="G55" s="4" t="s">
        <v>263</v>
      </c>
      <c r="H55" s="4" t="s">
        <v>9</v>
      </c>
      <c r="I55" s="4" t="s">
        <v>527</v>
      </c>
      <c r="J55" s="4" t="s">
        <v>43</v>
      </c>
      <c r="K55" s="9" t="s">
        <v>417</v>
      </c>
      <c r="L55" s="9" t="s">
        <v>416</v>
      </c>
      <c r="M55" s="3">
        <v>13120</v>
      </c>
      <c r="N55" s="3">
        <v>1</v>
      </c>
      <c r="O55" s="11">
        <v>13120</v>
      </c>
      <c r="P55" s="9">
        <v>2025</v>
      </c>
    </row>
    <row r="56" spans="1:16" ht="60">
      <c r="A56" s="2" t="s">
        <v>374</v>
      </c>
      <c r="B56" s="5">
        <v>51114</v>
      </c>
      <c r="C56" s="4" t="s">
        <v>375</v>
      </c>
      <c r="D56" s="4" t="s">
        <v>421</v>
      </c>
      <c r="E56" s="4" t="s">
        <v>376</v>
      </c>
      <c r="F56" s="4" t="s">
        <v>380</v>
      </c>
      <c r="G56" s="4" t="s">
        <v>381</v>
      </c>
      <c r="H56" s="4" t="s">
        <v>9</v>
      </c>
      <c r="I56" s="4" t="s">
        <v>551</v>
      </c>
      <c r="J56" s="4" t="s">
        <v>126</v>
      </c>
      <c r="K56" s="9" t="s">
        <v>416</v>
      </c>
      <c r="L56" s="9" t="s">
        <v>417</v>
      </c>
      <c r="M56" s="3">
        <v>25890</v>
      </c>
      <c r="N56" s="3">
        <v>1</v>
      </c>
      <c r="O56" s="11">
        <v>25890</v>
      </c>
      <c r="P56" s="9">
        <v>2118</v>
      </c>
    </row>
    <row r="57" spans="1:16" ht="60">
      <c r="A57" s="2" t="s">
        <v>374</v>
      </c>
      <c r="B57" s="5">
        <v>51310</v>
      </c>
      <c r="C57" s="4" t="s">
        <v>375</v>
      </c>
      <c r="D57" s="4" t="s">
        <v>421</v>
      </c>
      <c r="E57" s="4" t="s">
        <v>376</v>
      </c>
      <c r="F57" s="4" t="s">
        <v>382</v>
      </c>
      <c r="G57" s="4" t="s">
        <v>383</v>
      </c>
      <c r="H57" s="4" t="s">
        <v>9</v>
      </c>
      <c r="I57" s="4" t="s">
        <v>551</v>
      </c>
      <c r="J57" s="4" t="s">
        <v>126</v>
      </c>
      <c r="K57" s="9" t="s">
        <v>416</v>
      </c>
      <c r="L57" s="9" t="s">
        <v>417</v>
      </c>
      <c r="M57" s="3">
        <v>9625</v>
      </c>
      <c r="N57" s="3">
        <v>1</v>
      </c>
      <c r="O57" s="11">
        <v>9625</v>
      </c>
      <c r="P57" s="9">
        <v>2118</v>
      </c>
    </row>
    <row r="58" spans="1:16" ht="60">
      <c r="A58" s="2" t="s">
        <v>374</v>
      </c>
      <c r="B58" s="5">
        <v>51114</v>
      </c>
      <c r="C58" s="4" t="s">
        <v>375</v>
      </c>
      <c r="D58" s="4" t="s">
        <v>421</v>
      </c>
      <c r="E58" s="4" t="s">
        <v>376</v>
      </c>
      <c r="F58" s="4" t="s">
        <v>387</v>
      </c>
      <c r="G58" s="4" t="s">
        <v>388</v>
      </c>
      <c r="H58" s="4" t="s">
        <v>9</v>
      </c>
      <c r="I58" s="4" t="s">
        <v>551</v>
      </c>
      <c r="J58" s="4" t="s">
        <v>126</v>
      </c>
      <c r="K58" s="9" t="s">
        <v>417</v>
      </c>
      <c r="L58" s="9" t="s">
        <v>416</v>
      </c>
      <c r="M58" s="3">
        <v>10700</v>
      </c>
      <c r="N58" s="3">
        <v>1</v>
      </c>
      <c r="O58" s="11">
        <v>10700</v>
      </c>
      <c r="P58" s="9">
        <v>2121</v>
      </c>
    </row>
    <row r="59" spans="1:16" ht="60">
      <c r="A59" s="2" t="s">
        <v>374</v>
      </c>
      <c r="B59" s="5">
        <v>51114</v>
      </c>
      <c r="C59" s="4" t="s">
        <v>375</v>
      </c>
      <c r="D59" s="4" t="s">
        <v>421</v>
      </c>
      <c r="E59" s="4" t="s">
        <v>376</v>
      </c>
      <c r="F59" s="4" t="s">
        <v>385</v>
      </c>
      <c r="G59" s="4" t="s">
        <v>385</v>
      </c>
      <c r="H59" s="4" t="s">
        <v>9</v>
      </c>
      <c r="I59" s="4" t="s">
        <v>551</v>
      </c>
      <c r="J59" s="4" t="s">
        <v>126</v>
      </c>
      <c r="K59" s="9" t="s">
        <v>416</v>
      </c>
      <c r="L59" s="9" t="s">
        <v>417</v>
      </c>
      <c r="M59" s="3">
        <v>10356</v>
      </c>
      <c r="N59" s="3">
        <v>1</v>
      </c>
      <c r="O59" s="11">
        <v>10356</v>
      </c>
      <c r="P59" s="9">
        <v>2125</v>
      </c>
    </row>
    <row r="60" spans="1:16" ht="60">
      <c r="A60" s="2" t="s">
        <v>374</v>
      </c>
      <c r="B60" s="5">
        <v>51310</v>
      </c>
      <c r="C60" s="4" t="s">
        <v>375</v>
      </c>
      <c r="D60" s="4" t="s">
        <v>421</v>
      </c>
      <c r="E60" s="4" t="s">
        <v>376</v>
      </c>
      <c r="F60" s="4" t="s">
        <v>386</v>
      </c>
      <c r="G60" s="4" t="s">
        <v>386</v>
      </c>
      <c r="H60" s="4" t="s">
        <v>9</v>
      </c>
      <c r="I60" s="4" t="s">
        <v>489</v>
      </c>
      <c r="J60" s="4" t="s">
        <v>126</v>
      </c>
      <c r="K60" s="9" t="s">
        <v>416</v>
      </c>
      <c r="L60" s="9" t="s">
        <v>417</v>
      </c>
      <c r="M60" s="3">
        <v>51780</v>
      </c>
      <c r="N60" s="3">
        <v>1</v>
      </c>
      <c r="O60" s="11">
        <v>51780</v>
      </c>
      <c r="P60" s="9">
        <v>2127</v>
      </c>
    </row>
    <row r="61" spans="1:16" ht="60">
      <c r="A61" s="2" t="s">
        <v>374</v>
      </c>
      <c r="B61" s="5">
        <v>51114</v>
      </c>
      <c r="C61" s="4" t="s">
        <v>375</v>
      </c>
      <c r="D61" s="4" t="s">
        <v>421</v>
      </c>
      <c r="E61" s="4" t="s">
        <v>376</v>
      </c>
      <c r="F61" s="4" t="s">
        <v>391</v>
      </c>
      <c r="G61" s="4" t="s">
        <v>392</v>
      </c>
      <c r="H61" s="4" t="s">
        <v>9</v>
      </c>
      <c r="I61" s="4" t="s">
        <v>489</v>
      </c>
      <c r="J61" s="4" t="s">
        <v>126</v>
      </c>
      <c r="K61" s="9" t="s">
        <v>417</v>
      </c>
      <c r="L61" s="9" t="s">
        <v>416</v>
      </c>
      <c r="M61" s="3">
        <v>41000</v>
      </c>
      <c r="N61" s="3">
        <v>1</v>
      </c>
      <c r="O61" s="11">
        <v>41000</v>
      </c>
      <c r="P61" s="9">
        <v>2127</v>
      </c>
    </row>
    <row r="62" spans="1:16" ht="60">
      <c r="A62" s="2" t="s">
        <v>368</v>
      </c>
      <c r="B62" s="5">
        <v>51230</v>
      </c>
      <c r="C62" s="4" t="s">
        <v>369</v>
      </c>
      <c r="D62" s="4" t="s">
        <v>421</v>
      </c>
      <c r="E62" s="4" t="s">
        <v>370</v>
      </c>
      <c r="F62" s="4" t="s">
        <v>373</v>
      </c>
      <c r="G62" s="4" t="s">
        <v>485</v>
      </c>
      <c r="H62" s="4" t="s">
        <v>9</v>
      </c>
      <c r="I62" s="4" t="s">
        <v>505</v>
      </c>
      <c r="J62" s="4" t="s">
        <v>13</v>
      </c>
      <c r="K62" s="9" t="s">
        <v>417</v>
      </c>
      <c r="L62" s="9" t="s">
        <v>416</v>
      </c>
      <c r="M62" s="3">
        <v>24771</v>
      </c>
      <c r="N62" s="3">
        <v>1</v>
      </c>
      <c r="O62" s="11">
        <v>24771</v>
      </c>
      <c r="P62" s="9">
        <v>2049</v>
      </c>
    </row>
    <row r="63" spans="1:16" ht="60">
      <c r="A63" s="2" t="s">
        <v>368</v>
      </c>
      <c r="B63" s="5">
        <v>51310</v>
      </c>
      <c r="C63" s="4" t="s">
        <v>369</v>
      </c>
      <c r="D63" s="4" t="s">
        <v>421</v>
      </c>
      <c r="E63" s="4" t="s">
        <v>370</v>
      </c>
      <c r="F63" s="4" t="s">
        <v>371</v>
      </c>
      <c r="G63" s="4" t="s">
        <v>372</v>
      </c>
      <c r="H63" s="4" t="s">
        <v>9</v>
      </c>
      <c r="I63" s="4" t="s">
        <v>505</v>
      </c>
      <c r="J63" s="4" t="s">
        <v>13</v>
      </c>
      <c r="K63" s="9" t="s">
        <v>416</v>
      </c>
      <c r="L63" s="9" t="s">
        <v>417</v>
      </c>
      <c r="M63" s="3">
        <v>60000</v>
      </c>
      <c r="N63" s="3">
        <v>1</v>
      </c>
      <c r="O63" s="11">
        <v>60000</v>
      </c>
      <c r="P63" s="9">
        <v>2116</v>
      </c>
    </row>
    <row r="64" spans="1:16" ht="120">
      <c r="A64" s="2" t="s">
        <v>38</v>
      </c>
      <c r="B64" s="5">
        <v>51310</v>
      </c>
      <c r="C64" s="4" t="s">
        <v>39</v>
      </c>
      <c r="D64" s="4" t="s">
        <v>421</v>
      </c>
      <c r="E64" s="4" t="s">
        <v>40</v>
      </c>
      <c r="F64" s="4" t="s">
        <v>41</v>
      </c>
      <c r="G64" s="4" t="s">
        <v>42</v>
      </c>
      <c r="H64" s="4" t="s">
        <v>9</v>
      </c>
      <c r="I64" s="4" t="s">
        <v>498</v>
      </c>
      <c r="J64" s="4" t="s">
        <v>497</v>
      </c>
      <c r="K64" s="9" t="s">
        <v>416</v>
      </c>
      <c r="L64" s="9" t="s">
        <v>417</v>
      </c>
      <c r="M64" s="3">
        <v>11028</v>
      </c>
      <c r="N64" s="3">
        <v>1</v>
      </c>
      <c r="O64" s="11">
        <v>11028</v>
      </c>
      <c r="P64" s="9">
        <v>1821</v>
      </c>
    </row>
    <row r="65" spans="1:16" ht="105">
      <c r="A65" s="2" t="s">
        <v>38</v>
      </c>
      <c r="B65" s="5">
        <v>51320</v>
      </c>
      <c r="C65" s="4" t="s">
        <v>39</v>
      </c>
      <c r="D65" s="4" t="s">
        <v>421</v>
      </c>
      <c r="E65" s="4" t="s">
        <v>40</v>
      </c>
      <c r="F65" s="4" t="s">
        <v>44</v>
      </c>
      <c r="G65" s="4" t="s">
        <v>45</v>
      </c>
      <c r="H65" s="4" t="s">
        <v>9</v>
      </c>
      <c r="I65" s="4" t="s">
        <v>499</v>
      </c>
      <c r="J65" s="4" t="s">
        <v>13</v>
      </c>
      <c r="K65" s="9" t="s">
        <v>416</v>
      </c>
      <c r="L65" s="9" t="s">
        <v>417</v>
      </c>
      <c r="M65" s="3">
        <v>6400</v>
      </c>
      <c r="N65" s="3">
        <v>1</v>
      </c>
      <c r="O65" s="11">
        <v>6400</v>
      </c>
      <c r="P65" s="9">
        <v>1822</v>
      </c>
    </row>
    <row r="66" spans="1:16" ht="120">
      <c r="A66" s="2" t="s">
        <v>38</v>
      </c>
      <c r="B66" s="5">
        <v>51310</v>
      </c>
      <c r="C66" s="4" t="s">
        <v>39</v>
      </c>
      <c r="D66" s="4" t="s">
        <v>421</v>
      </c>
      <c r="E66" s="4" t="s">
        <v>40</v>
      </c>
      <c r="F66" s="4" t="s">
        <v>46</v>
      </c>
      <c r="G66" s="4" t="s">
        <v>47</v>
      </c>
      <c r="H66" s="4" t="s">
        <v>9</v>
      </c>
      <c r="I66" s="4" t="s">
        <v>500</v>
      </c>
      <c r="J66" s="4" t="s">
        <v>13</v>
      </c>
      <c r="K66" s="9" t="s">
        <v>416</v>
      </c>
      <c r="L66" s="9" t="s">
        <v>417</v>
      </c>
      <c r="M66" s="3">
        <v>170000</v>
      </c>
      <c r="N66" s="3">
        <v>1</v>
      </c>
      <c r="O66" s="11">
        <v>170000</v>
      </c>
      <c r="P66" s="9">
        <v>1823</v>
      </c>
    </row>
    <row r="67" spans="1:16" ht="105">
      <c r="A67" s="2" t="s">
        <v>38</v>
      </c>
      <c r="B67" s="5">
        <v>51310</v>
      </c>
      <c r="C67" s="4" t="s">
        <v>39</v>
      </c>
      <c r="D67" s="4" t="s">
        <v>421</v>
      </c>
      <c r="E67" s="4" t="s">
        <v>40</v>
      </c>
      <c r="F67" s="4" t="s">
        <v>48</v>
      </c>
      <c r="G67" s="4" t="s">
        <v>49</v>
      </c>
      <c r="H67" s="4" t="s">
        <v>9</v>
      </c>
      <c r="I67" s="4" t="s">
        <v>501</v>
      </c>
      <c r="J67" s="4" t="s">
        <v>16</v>
      </c>
      <c r="K67" s="9" t="s">
        <v>417</v>
      </c>
      <c r="L67" s="9" t="s">
        <v>417</v>
      </c>
      <c r="M67" s="3">
        <v>10102</v>
      </c>
      <c r="N67" s="3">
        <v>1</v>
      </c>
      <c r="O67" s="11">
        <v>10102</v>
      </c>
      <c r="P67" s="9">
        <v>1824</v>
      </c>
    </row>
    <row r="68" spans="1:16" ht="90">
      <c r="A68" s="2" t="s">
        <v>87</v>
      </c>
      <c r="B68" s="5">
        <v>51310</v>
      </c>
      <c r="C68" s="4" t="s">
        <v>88</v>
      </c>
      <c r="D68" s="4" t="s">
        <v>421</v>
      </c>
      <c r="E68" s="4" t="s">
        <v>89</v>
      </c>
      <c r="F68" s="4" t="s">
        <v>90</v>
      </c>
      <c r="G68" s="4" t="s">
        <v>434</v>
      </c>
      <c r="H68" s="4" t="s">
        <v>9</v>
      </c>
      <c r="I68" s="4" t="s">
        <v>505</v>
      </c>
      <c r="J68" s="4" t="s">
        <v>13</v>
      </c>
      <c r="K68" s="9" t="s">
        <v>416</v>
      </c>
      <c r="L68" s="9" t="s">
        <v>416</v>
      </c>
      <c r="M68" s="3">
        <v>5600</v>
      </c>
      <c r="N68" s="3">
        <v>1</v>
      </c>
      <c r="O68" s="11">
        <v>5600</v>
      </c>
      <c r="P68" s="9">
        <v>1843</v>
      </c>
    </row>
    <row r="69" spans="1:16" ht="60">
      <c r="A69" s="2" t="s">
        <v>87</v>
      </c>
      <c r="B69" s="5">
        <v>51316</v>
      </c>
      <c r="C69" s="4" t="s">
        <v>88</v>
      </c>
      <c r="D69" s="4" t="s">
        <v>421</v>
      </c>
      <c r="E69" s="4" t="s">
        <v>89</v>
      </c>
      <c r="F69" s="4" t="s">
        <v>219</v>
      </c>
      <c r="G69" s="4" t="s">
        <v>220</v>
      </c>
      <c r="H69" s="4" t="s">
        <v>9</v>
      </c>
      <c r="I69" s="4" t="s">
        <v>505</v>
      </c>
      <c r="J69" s="4" t="s">
        <v>13</v>
      </c>
      <c r="K69" s="9" t="s">
        <v>417</v>
      </c>
      <c r="L69" s="9" t="s">
        <v>416</v>
      </c>
      <c r="M69" s="3">
        <v>10</v>
      </c>
      <c r="N69" s="3">
        <v>2132</v>
      </c>
      <c r="O69" s="11">
        <v>21320</v>
      </c>
      <c r="P69" s="9">
        <v>1844</v>
      </c>
    </row>
    <row r="70" spans="1:16" ht="345">
      <c r="A70" s="2" t="s">
        <v>87</v>
      </c>
      <c r="B70" s="5">
        <v>51230</v>
      </c>
      <c r="C70" s="4" t="s">
        <v>91</v>
      </c>
      <c r="D70" s="4" t="s">
        <v>421</v>
      </c>
      <c r="E70" s="4" t="s">
        <v>92</v>
      </c>
      <c r="F70" s="4" t="s">
        <v>260</v>
      </c>
      <c r="G70" s="4" t="s">
        <v>465</v>
      </c>
      <c r="H70" s="4" t="s">
        <v>9</v>
      </c>
      <c r="I70" s="4" t="s">
        <v>505</v>
      </c>
      <c r="J70" s="4" t="s">
        <v>13</v>
      </c>
      <c r="K70" s="9" t="s">
        <v>417</v>
      </c>
      <c r="L70" s="9" t="s">
        <v>416</v>
      </c>
      <c r="M70" s="3">
        <v>36868</v>
      </c>
      <c r="N70" s="3">
        <v>1</v>
      </c>
      <c r="O70" s="11">
        <v>36868</v>
      </c>
      <c r="P70" s="9">
        <v>1844</v>
      </c>
    </row>
    <row r="71" spans="1:16" ht="120">
      <c r="A71" s="2" t="s">
        <v>87</v>
      </c>
      <c r="B71" s="5">
        <v>51316</v>
      </c>
      <c r="C71" s="4" t="s">
        <v>91</v>
      </c>
      <c r="D71" s="4" t="s">
        <v>421</v>
      </c>
      <c r="E71" s="4" t="s">
        <v>92</v>
      </c>
      <c r="F71" s="4" t="s">
        <v>219</v>
      </c>
      <c r="G71" s="4" t="s">
        <v>261</v>
      </c>
      <c r="H71" s="4" t="s">
        <v>9</v>
      </c>
      <c r="I71" s="4" t="s">
        <v>505</v>
      </c>
      <c r="J71" s="4" t="s">
        <v>16</v>
      </c>
      <c r="K71" s="9" t="s">
        <v>417</v>
      </c>
      <c r="L71" s="9" t="s">
        <v>416</v>
      </c>
      <c r="M71" s="3">
        <v>10</v>
      </c>
      <c r="N71" s="3">
        <v>2186</v>
      </c>
      <c r="O71" s="11">
        <v>21860</v>
      </c>
      <c r="P71" s="9">
        <v>1844</v>
      </c>
    </row>
    <row r="72" spans="1:16" ht="150">
      <c r="A72" s="2" t="s">
        <v>87</v>
      </c>
      <c r="B72" s="5">
        <v>51310</v>
      </c>
      <c r="C72" s="4" t="s">
        <v>94</v>
      </c>
      <c r="D72" s="4" t="s">
        <v>421</v>
      </c>
      <c r="E72" s="4" t="s">
        <v>95</v>
      </c>
      <c r="F72" s="4" t="s">
        <v>96</v>
      </c>
      <c r="G72" s="4" t="s">
        <v>436</v>
      </c>
      <c r="H72" s="4" t="s">
        <v>9</v>
      </c>
      <c r="I72" s="4" t="s">
        <v>505</v>
      </c>
      <c r="J72" s="4" t="s">
        <v>13</v>
      </c>
      <c r="K72" s="9" t="s">
        <v>416</v>
      </c>
      <c r="L72" s="9" t="s">
        <v>416</v>
      </c>
      <c r="M72" s="3">
        <v>8250</v>
      </c>
      <c r="N72" s="3">
        <v>1</v>
      </c>
      <c r="O72" s="11">
        <v>8250</v>
      </c>
      <c r="P72" s="9">
        <v>1854</v>
      </c>
    </row>
    <row r="73" spans="1:16" ht="120">
      <c r="A73" s="2" t="s">
        <v>87</v>
      </c>
      <c r="B73" s="5">
        <v>51310</v>
      </c>
      <c r="C73" s="4" t="s">
        <v>97</v>
      </c>
      <c r="D73" s="4" t="s">
        <v>421</v>
      </c>
      <c r="E73" s="4" t="s">
        <v>98</v>
      </c>
      <c r="F73" s="4" t="s">
        <v>100</v>
      </c>
      <c r="G73" s="4" t="s">
        <v>101</v>
      </c>
      <c r="H73" s="4" t="s">
        <v>9</v>
      </c>
      <c r="I73" s="4" t="s">
        <v>492</v>
      </c>
      <c r="J73" s="4" t="s">
        <v>13</v>
      </c>
      <c r="K73" s="9" t="s">
        <v>416</v>
      </c>
      <c r="L73" s="9" t="s">
        <v>417</v>
      </c>
      <c r="M73" s="3">
        <v>750</v>
      </c>
      <c r="N73" s="3">
        <v>1</v>
      </c>
      <c r="O73" s="11">
        <v>750</v>
      </c>
      <c r="P73" s="9">
        <v>1856</v>
      </c>
    </row>
    <row r="74" spans="1:16" ht="60">
      <c r="A74" s="2" t="s">
        <v>87</v>
      </c>
      <c r="B74" s="5">
        <v>53210</v>
      </c>
      <c r="C74" s="4" t="s">
        <v>104</v>
      </c>
      <c r="D74" s="4" t="s">
        <v>421</v>
      </c>
      <c r="E74" s="4" t="s">
        <v>105</v>
      </c>
      <c r="F74" s="4" t="s">
        <v>106</v>
      </c>
      <c r="G74" s="4" t="s">
        <v>413</v>
      </c>
      <c r="H74" s="4" t="s">
        <v>9</v>
      </c>
      <c r="I74" s="4" t="s">
        <v>506</v>
      </c>
      <c r="J74" s="4" t="s">
        <v>43</v>
      </c>
      <c r="K74" s="9" t="s">
        <v>416</v>
      </c>
      <c r="L74" s="9" t="s">
        <v>416</v>
      </c>
      <c r="M74" s="3">
        <v>3000</v>
      </c>
      <c r="N74" s="3">
        <v>1</v>
      </c>
      <c r="O74" s="11">
        <v>3000</v>
      </c>
      <c r="P74" s="9">
        <v>1858</v>
      </c>
    </row>
    <row r="75" spans="1:16" ht="225">
      <c r="A75" s="2" t="s">
        <v>87</v>
      </c>
      <c r="B75" s="5">
        <v>51230</v>
      </c>
      <c r="C75" s="4" t="s">
        <v>104</v>
      </c>
      <c r="D75" s="4" t="s">
        <v>421</v>
      </c>
      <c r="E75" s="4" t="s">
        <v>105</v>
      </c>
      <c r="F75" s="4" t="s">
        <v>107</v>
      </c>
      <c r="G75" s="4" t="s">
        <v>504</v>
      </c>
      <c r="H75" s="4" t="s">
        <v>9</v>
      </c>
      <c r="I75" s="4" t="s">
        <v>506</v>
      </c>
      <c r="J75" s="4" t="s">
        <v>13</v>
      </c>
      <c r="K75" s="9" t="s">
        <v>416</v>
      </c>
      <c r="L75" s="9" t="s">
        <v>416</v>
      </c>
      <c r="M75" s="3">
        <v>53781</v>
      </c>
      <c r="N75" s="3">
        <v>1</v>
      </c>
      <c r="O75" s="11">
        <v>53781</v>
      </c>
      <c r="P75" s="9">
        <v>1858</v>
      </c>
    </row>
    <row r="76" spans="1:16" ht="105">
      <c r="A76" s="2" t="s">
        <v>87</v>
      </c>
      <c r="B76" s="5">
        <v>51130</v>
      </c>
      <c r="C76" s="4" t="s">
        <v>104</v>
      </c>
      <c r="D76" s="4" t="s">
        <v>421</v>
      </c>
      <c r="E76" s="4" t="s">
        <v>105</v>
      </c>
      <c r="F76" s="4" t="s">
        <v>108</v>
      </c>
      <c r="G76" s="4" t="s">
        <v>438</v>
      </c>
      <c r="H76" s="4" t="s">
        <v>9</v>
      </c>
      <c r="I76" s="4" t="s">
        <v>506</v>
      </c>
      <c r="J76" s="4" t="s">
        <v>16</v>
      </c>
      <c r="K76" s="9" t="s">
        <v>416</v>
      </c>
      <c r="L76" s="9" t="s">
        <v>416</v>
      </c>
      <c r="M76" s="3">
        <v>10000</v>
      </c>
      <c r="N76" s="3">
        <v>1</v>
      </c>
      <c r="O76" s="11">
        <v>10000</v>
      </c>
      <c r="P76" s="9">
        <v>1858</v>
      </c>
    </row>
    <row r="77" spans="1:16" ht="105">
      <c r="A77" s="2" t="s">
        <v>87</v>
      </c>
      <c r="B77" s="5">
        <v>51130</v>
      </c>
      <c r="C77" s="4" t="s">
        <v>104</v>
      </c>
      <c r="D77" s="4" t="s">
        <v>421</v>
      </c>
      <c r="E77" s="4" t="s">
        <v>105</v>
      </c>
      <c r="F77" s="4" t="s">
        <v>109</v>
      </c>
      <c r="G77" s="4" t="s">
        <v>438</v>
      </c>
      <c r="H77" s="4" t="s">
        <v>9</v>
      </c>
      <c r="I77" s="4" t="s">
        <v>506</v>
      </c>
      <c r="J77" s="4" t="s">
        <v>16</v>
      </c>
      <c r="K77" s="9" t="s">
        <v>416</v>
      </c>
      <c r="L77" s="9" t="s">
        <v>416</v>
      </c>
      <c r="M77" s="3">
        <v>16484</v>
      </c>
      <c r="N77" s="3">
        <v>1</v>
      </c>
      <c r="O77" s="11">
        <v>16484</v>
      </c>
      <c r="P77" s="9">
        <v>1858</v>
      </c>
    </row>
    <row r="78" spans="1:16" ht="60">
      <c r="A78" s="2" t="s">
        <v>87</v>
      </c>
      <c r="B78" s="5">
        <v>51310</v>
      </c>
      <c r="C78" s="4" t="s">
        <v>104</v>
      </c>
      <c r="D78" s="4" t="s">
        <v>421</v>
      </c>
      <c r="E78" s="4" t="s">
        <v>105</v>
      </c>
      <c r="F78" s="4" t="s">
        <v>110</v>
      </c>
      <c r="G78" s="4" t="s">
        <v>111</v>
      </c>
      <c r="H78" s="4" t="s">
        <v>9</v>
      </c>
      <c r="I78" s="4" t="s">
        <v>506</v>
      </c>
      <c r="J78" s="4" t="s">
        <v>10</v>
      </c>
      <c r="K78" s="9" t="s">
        <v>416</v>
      </c>
      <c r="L78" s="9" t="s">
        <v>416</v>
      </c>
      <c r="M78" s="3">
        <v>20000</v>
      </c>
      <c r="N78" s="3">
        <v>1</v>
      </c>
      <c r="O78" s="11">
        <v>20000</v>
      </c>
      <c r="P78" s="9">
        <v>1858</v>
      </c>
    </row>
    <row r="79" spans="1:16" ht="60">
      <c r="A79" s="2" t="s">
        <v>87</v>
      </c>
      <c r="B79" s="5">
        <v>51230</v>
      </c>
      <c r="C79" s="4" t="s">
        <v>104</v>
      </c>
      <c r="D79" s="4" t="s">
        <v>421</v>
      </c>
      <c r="E79" s="4" t="s">
        <v>105</v>
      </c>
      <c r="F79" s="4" t="s">
        <v>221</v>
      </c>
      <c r="G79" s="4" t="s">
        <v>222</v>
      </c>
      <c r="H79" s="4" t="s">
        <v>9</v>
      </c>
      <c r="I79" s="4" t="s">
        <v>506</v>
      </c>
      <c r="J79" s="4" t="s">
        <v>19</v>
      </c>
      <c r="K79" s="9" t="s">
        <v>417</v>
      </c>
      <c r="L79" s="9" t="s">
        <v>416</v>
      </c>
      <c r="M79" s="3">
        <v>32202</v>
      </c>
      <c r="N79" s="3">
        <v>1</v>
      </c>
      <c r="O79" s="11">
        <v>32202</v>
      </c>
      <c r="P79" s="9">
        <v>1858</v>
      </c>
    </row>
    <row r="80" spans="1:16" ht="105">
      <c r="A80" s="2" t="s">
        <v>293</v>
      </c>
      <c r="B80" s="5">
        <v>51310</v>
      </c>
      <c r="C80" s="4" t="s">
        <v>294</v>
      </c>
      <c r="D80" s="4" t="s">
        <v>421</v>
      </c>
      <c r="E80" s="4" t="s">
        <v>295</v>
      </c>
      <c r="F80" s="4" t="s">
        <v>296</v>
      </c>
      <c r="G80" s="4" t="s">
        <v>297</v>
      </c>
      <c r="H80" s="4" t="s">
        <v>9</v>
      </c>
      <c r="I80" s="4" t="s">
        <v>489</v>
      </c>
      <c r="J80" s="4" t="s">
        <v>19</v>
      </c>
      <c r="K80" s="9" t="s">
        <v>416</v>
      </c>
      <c r="L80" s="9" t="s">
        <v>416</v>
      </c>
      <c r="M80" s="3">
        <v>27000</v>
      </c>
      <c r="N80" s="3">
        <v>1</v>
      </c>
      <c r="O80" s="11">
        <v>27000</v>
      </c>
      <c r="P80" s="9">
        <v>2071</v>
      </c>
    </row>
    <row r="81" spans="1:16" ht="60">
      <c r="A81" s="2" t="s">
        <v>293</v>
      </c>
      <c r="B81" s="5">
        <v>51310</v>
      </c>
      <c r="C81" s="4" t="s">
        <v>294</v>
      </c>
      <c r="D81" s="4" t="s">
        <v>421</v>
      </c>
      <c r="E81" s="4" t="s">
        <v>295</v>
      </c>
      <c r="F81" s="4" t="s">
        <v>298</v>
      </c>
      <c r="G81" s="4" t="s">
        <v>299</v>
      </c>
      <c r="H81" s="4" t="s">
        <v>9</v>
      </c>
      <c r="I81" s="4" t="s">
        <v>489</v>
      </c>
      <c r="J81" s="4" t="s">
        <v>19</v>
      </c>
      <c r="K81" s="9" t="s">
        <v>417</v>
      </c>
      <c r="L81" s="9" t="s">
        <v>416</v>
      </c>
      <c r="M81" s="3">
        <v>7000</v>
      </c>
      <c r="N81" s="3">
        <v>1</v>
      </c>
      <c r="O81" s="11">
        <v>7000</v>
      </c>
      <c r="P81" s="9">
        <v>2072</v>
      </c>
    </row>
    <row r="82" spans="1:16" ht="270">
      <c r="A82" s="2" t="s">
        <v>293</v>
      </c>
      <c r="B82" s="5">
        <v>51310</v>
      </c>
      <c r="C82" s="4" t="s">
        <v>294</v>
      </c>
      <c r="D82" s="4" t="s">
        <v>421</v>
      </c>
      <c r="E82" s="4" t="s">
        <v>295</v>
      </c>
      <c r="F82" s="4" t="s">
        <v>300</v>
      </c>
      <c r="G82" s="4" t="s">
        <v>542</v>
      </c>
      <c r="H82" s="4" t="s">
        <v>9</v>
      </c>
      <c r="I82" s="4" t="s">
        <v>489</v>
      </c>
      <c r="J82" s="4" t="s">
        <v>13</v>
      </c>
      <c r="K82" s="9" t="s">
        <v>416</v>
      </c>
      <c r="L82" s="9" t="s">
        <v>416</v>
      </c>
      <c r="M82" s="3">
        <v>59000</v>
      </c>
      <c r="N82" s="3">
        <v>1</v>
      </c>
      <c r="O82" s="11">
        <v>59000</v>
      </c>
      <c r="P82" s="9">
        <v>2074</v>
      </c>
    </row>
    <row r="83" spans="1:16" ht="409.5">
      <c r="A83" s="2" t="s">
        <v>293</v>
      </c>
      <c r="B83" s="5">
        <v>51230</v>
      </c>
      <c r="C83" s="4" t="s">
        <v>294</v>
      </c>
      <c r="D83" s="4" t="s">
        <v>421</v>
      </c>
      <c r="E83" s="4" t="s">
        <v>295</v>
      </c>
      <c r="F83" s="4" t="s">
        <v>349</v>
      </c>
      <c r="G83" s="4" t="s">
        <v>480</v>
      </c>
      <c r="H83" s="4" t="s">
        <v>9</v>
      </c>
      <c r="I83" s="4" t="s">
        <v>489</v>
      </c>
      <c r="J83" s="4" t="s">
        <v>19</v>
      </c>
      <c r="K83" s="9" t="s">
        <v>417</v>
      </c>
      <c r="L83" s="9" t="s">
        <v>416</v>
      </c>
      <c r="M83" s="3">
        <v>59000</v>
      </c>
      <c r="N83" s="3">
        <v>1</v>
      </c>
      <c r="O83" s="11">
        <v>59000</v>
      </c>
      <c r="P83" s="9">
        <v>2107</v>
      </c>
    </row>
    <row r="84" spans="1:16" ht="75">
      <c r="A84" s="2" t="s">
        <v>293</v>
      </c>
      <c r="B84" s="5">
        <v>51230</v>
      </c>
      <c r="C84" s="4" t="s">
        <v>294</v>
      </c>
      <c r="D84" s="4" t="s">
        <v>421</v>
      </c>
      <c r="E84" s="4" t="s">
        <v>295</v>
      </c>
      <c r="F84" s="4" t="s">
        <v>358</v>
      </c>
      <c r="G84" s="4" t="s">
        <v>359</v>
      </c>
      <c r="H84" s="4" t="s">
        <v>9</v>
      </c>
      <c r="I84" s="4" t="s">
        <v>546</v>
      </c>
      <c r="J84" s="4" t="s">
        <v>19</v>
      </c>
      <c r="K84" s="9" t="s">
        <v>416</v>
      </c>
      <c r="L84" s="9" t="s">
        <v>416</v>
      </c>
      <c r="M84" s="3">
        <v>59000</v>
      </c>
      <c r="N84" s="3">
        <v>1</v>
      </c>
      <c r="O84" s="11">
        <v>59000</v>
      </c>
      <c r="P84" s="9">
        <v>2112</v>
      </c>
    </row>
    <row r="85" spans="1:16" ht="90">
      <c r="A85" s="2" t="s">
        <v>293</v>
      </c>
      <c r="B85" s="5">
        <v>51230</v>
      </c>
      <c r="C85" s="4" t="s">
        <v>294</v>
      </c>
      <c r="D85" s="4" t="s">
        <v>421</v>
      </c>
      <c r="E85" s="4" t="s">
        <v>295</v>
      </c>
      <c r="F85" s="4" t="s">
        <v>362</v>
      </c>
      <c r="G85" s="4" t="s">
        <v>363</v>
      </c>
      <c r="H85" s="4" t="s">
        <v>9</v>
      </c>
      <c r="I85" s="4" t="s">
        <v>547</v>
      </c>
      <c r="J85" s="4" t="s">
        <v>19</v>
      </c>
      <c r="K85" s="9" t="s">
        <v>417</v>
      </c>
      <c r="L85" s="9" t="s">
        <v>416</v>
      </c>
      <c r="M85" s="3">
        <v>59000</v>
      </c>
      <c r="N85" s="3">
        <v>1</v>
      </c>
      <c r="O85" s="11">
        <v>59000</v>
      </c>
      <c r="P85" s="9">
        <v>2115</v>
      </c>
    </row>
    <row r="86" spans="1:16" ht="113.25" customHeight="1">
      <c r="A86" s="2" t="s">
        <v>264</v>
      </c>
      <c r="B86" s="5">
        <v>51310</v>
      </c>
      <c r="C86" s="4" t="s">
        <v>265</v>
      </c>
      <c r="D86" s="4" t="s">
        <v>421</v>
      </c>
      <c r="E86" s="4" t="s">
        <v>266</v>
      </c>
      <c r="F86" s="4" t="s">
        <v>267</v>
      </c>
      <c r="G86" s="4" t="s">
        <v>268</v>
      </c>
      <c r="H86" s="4" t="s">
        <v>9</v>
      </c>
      <c r="I86" s="4" t="s">
        <v>488</v>
      </c>
      <c r="J86" s="4" t="s">
        <v>13</v>
      </c>
      <c r="K86" s="9" t="s">
        <v>416</v>
      </c>
      <c r="L86" s="9" t="s">
        <v>416</v>
      </c>
      <c r="M86" s="3">
        <v>8000</v>
      </c>
      <c r="N86" s="3">
        <v>1</v>
      </c>
      <c r="O86" s="11">
        <v>8000</v>
      </c>
      <c r="P86" s="9">
        <v>1562</v>
      </c>
    </row>
    <row r="87" spans="1:16" ht="90">
      <c r="A87" s="2" t="s">
        <v>264</v>
      </c>
      <c r="B87" s="5">
        <v>51316</v>
      </c>
      <c r="C87" s="4" t="s">
        <v>265</v>
      </c>
      <c r="D87" s="4" t="s">
        <v>421</v>
      </c>
      <c r="E87" s="4" t="s">
        <v>266</v>
      </c>
      <c r="F87" s="4" t="s">
        <v>269</v>
      </c>
      <c r="G87" s="4" t="s">
        <v>270</v>
      </c>
      <c r="H87" s="4" t="s">
        <v>9</v>
      </c>
      <c r="I87" s="4" t="s">
        <v>488</v>
      </c>
      <c r="J87" s="4" t="s">
        <v>19</v>
      </c>
      <c r="K87" s="9" t="s">
        <v>416</v>
      </c>
      <c r="L87" s="9" t="s">
        <v>417</v>
      </c>
      <c r="M87" s="3">
        <v>3500</v>
      </c>
      <c r="N87" s="3">
        <v>1</v>
      </c>
      <c r="O87" s="11">
        <v>3500</v>
      </c>
      <c r="P87" s="9">
        <v>1571</v>
      </c>
    </row>
    <row r="88" spans="1:16" ht="78.75" customHeight="1">
      <c r="A88" s="2" t="s">
        <v>264</v>
      </c>
      <c r="B88" s="5">
        <v>51310</v>
      </c>
      <c r="C88" s="4" t="s">
        <v>265</v>
      </c>
      <c r="D88" s="4" t="s">
        <v>421</v>
      </c>
      <c r="E88" s="4" t="s">
        <v>266</v>
      </c>
      <c r="F88" s="4" t="s">
        <v>272</v>
      </c>
      <c r="G88" s="4" t="s">
        <v>273</v>
      </c>
      <c r="H88" s="4" t="s">
        <v>9</v>
      </c>
      <c r="I88" s="4" t="s">
        <v>505</v>
      </c>
      <c r="J88" s="4" t="s">
        <v>19</v>
      </c>
      <c r="K88" s="9" t="s">
        <v>416</v>
      </c>
      <c r="L88" s="9" t="s">
        <v>417</v>
      </c>
      <c r="M88" s="3">
        <v>6000</v>
      </c>
      <c r="N88" s="3">
        <v>1</v>
      </c>
      <c r="O88" s="11">
        <v>6000</v>
      </c>
      <c r="P88" s="9">
        <v>2026</v>
      </c>
    </row>
    <row r="89" spans="1:16" ht="60">
      <c r="A89" s="2" t="s">
        <v>264</v>
      </c>
      <c r="B89" s="5">
        <v>51310</v>
      </c>
      <c r="C89" s="4" t="s">
        <v>265</v>
      </c>
      <c r="D89" s="4" t="s">
        <v>421</v>
      </c>
      <c r="E89" s="4" t="s">
        <v>266</v>
      </c>
      <c r="F89" s="4" t="s">
        <v>267</v>
      </c>
      <c r="G89" s="4" t="s">
        <v>268</v>
      </c>
      <c r="H89" s="4" t="s">
        <v>9</v>
      </c>
      <c r="I89" s="4" t="s">
        <v>505</v>
      </c>
      <c r="J89" s="4" t="s">
        <v>13</v>
      </c>
      <c r="K89" s="9" t="s">
        <v>416</v>
      </c>
      <c r="L89" s="9" t="s">
        <v>416</v>
      </c>
      <c r="M89" s="3">
        <v>8000</v>
      </c>
      <c r="N89" s="3">
        <v>1</v>
      </c>
      <c r="O89" s="11">
        <v>8000</v>
      </c>
      <c r="P89" s="9">
        <v>2028</v>
      </c>
    </row>
    <row r="90" spans="1:16" ht="90">
      <c r="A90" s="2" t="s">
        <v>264</v>
      </c>
      <c r="B90" s="5">
        <v>51316</v>
      </c>
      <c r="C90" s="4" t="s">
        <v>265</v>
      </c>
      <c r="D90" s="4" t="s">
        <v>421</v>
      </c>
      <c r="E90" s="4" t="s">
        <v>266</v>
      </c>
      <c r="F90" s="4" t="s">
        <v>269</v>
      </c>
      <c r="G90" s="4" t="s">
        <v>270</v>
      </c>
      <c r="H90" s="4" t="s">
        <v>9</v>
      </c>
      <c r="I90" s="4" t="s">
        <v>532</v>
      </c>
      <c r="J90" s="4" t="s">
        <v>19</v>
      </c>
      <c r="K90" s="9" t="s">
        <v>416</v>
      </c>
      <c r="L90" s="9" t="s">
        <v>417</v>
      </c>
      <c r="M90" s="3">
        <v>3500</v>
      </c>
      <c r="N90" s="3">
        <v>1</v>
      </c>
      <c r="O90" s="11">
        <v>3500</v>
      </c>
      <c r="P90" s="9">
        <v>2038</v>
      </c>
    </row>
    <row r="91" spans="1:16" ht="90">
      <c r="A91" s="2" t="s">
        <v>264</v>
      </c>
      <c r="B91" s="5">
        <v>51316</v>
      </c>
      <c r="C91" s="4" t="s">
        <v>265</v>
      </c>
      <c r="D91" s="4" t="s">
        <v>421</v>
      </c>
      <c r="E91" s="4" t="s">
        <v>266</v>
      </c>
      <c r="F91" s="4" t="s">
        <v>269</v>
      </c>
      <c r="G91" s="4" t="s">
        <v>271</v>
      </c>
      <c r="H91" s="4" t="s">
        <v>9</v>
      </c>
      <c r="I91" s="4" t="s">
        <v>532</v>
      </c>
      <c r="J91" s="4" t="s">
        <v>19</v>
      </c>
      <c r="K91" s="9" t="s">
        <v>416</v>
      </c>
      <c r="L91" s="9" t="s">
        <v>417</v>
      </c>
      <c r="M91" s="3">
        <v>2200</v>
      </c>
      <c r="N91" s="3">
        <v>1</v>
      </c>
      <c r="O91" s="11">
        <v>2200</v>
      </c>
      <c r="P91" s="9">
        <v>2045</v>
      </c>
    </row>
    <row r="92" spans="1:16" ht="119.25" customHeight="1">
      <c r="A92" s="2" t="s">
        <v>264</v>
      </c>
      <c r="B92" s="5">
        <v>51112</v>
      </c>
      <c r="C92" s="4" t="s">
        <v>265</v>
      </c>
      <c r="D92" s="4" t="s">
        <v>421</v>
      </c>
      <c r="E92" s="4" t="s">
        <v>266</v>
      </c>
      <c r="F92" s="4" t="s">
        <v>291</v>
      </c>
      <c r="G92" s="4" t="s">
        <v>292</v>
      </c>
      <c r="H92" s="4" t="s">
        <v>9</v>
      </c>
      <c r="I92" s="4" t="s">
        <v>532</v>
      </c>
      <c r="J92" s="4" t="s">
        <v>126</v>
      </c>
      <c r="K92" s="9" t="s">
        <v>417</v>
      </c>
      <c r="L92" s="9" t="s">
        <v>417</v>
      </c>
      <c r="M92" s="3">
        <v>650</v>
      </c>
      <c r="N92" s="3">
        <v>2</v>
      </c>
      <c r="O92" s="11">
        <v>1300</v>
      </c>
      <c r="P92" s="9">
        <v>2066</v>
      </c>
    </row>
    <row r="93" spans="1:16" ht="114.75" customHeight="1">
      <c r="A93" s="2" t="s">
        <v>182</v>
      </c>
      <c r="B93" s="5">
        <v>51310</v>
      </c>
      <c r="C93" s="4" t="s">
        <v>183</v>
      </c>
      <c r="D93" s="4" t="s">
        <v>421</v>
      </c>
      <c r="E93" s="4" t="s">
        <v>184</v>
      </c>
      <c r="F93" s="4" t="s">
        <v>187</v>
      </c>
      <c r="G93" s="4" t="s">
        <v>188</v>
      </c>
      <c r="H93" s="4" t="s">
        <v>9</v>
      </c>
      <c r="I93" s="4" t="s">
        <v>505</v>
      </c>
      <c r="J93" s="4" t="s">
        <v>16</v>
      </c>
      <c r="K93" s="9" t="s">
        <v>416</v>
      </c>
      <c r="L93" s="9" t="s">
        <v>417</v>
      </c>
      <c r="M93" s="3">
        <v>12500</v>
      </c>
      <c r="N93" s="3">
        <v>1</v>
      </c>
      <c r="O93" s="11">
        <v>12500</v>
      </c>
      <c r="P93" s="9">
        <v>1920</v>
      </c>
    </row>
    <row r="94" spans="1:16" ht="120">
      <c r="A94" s="2" t="s">
        <v>182</v>
      </c>
      <c r="B94" s="5">
        <v>51310</v>
      </c>
      <c r="C94" s="4" t="s">
        <v>183</v>
      </c>
      <c r="D94" s="4" t="s">
        <v>421</v>
      </c>
      <c r="E94" s="4" t="s">
        <v>184</v>
      </c>
      <c r="F94" s="4" t="s">
        <v>185</v>
      </c>
      <c r="G94" s="4" t="s">
        <v>186</v>
      </c>
      <c r="H94" s="4" t="s">
        <v>9</v>
      </c>
      <c r="I94" s="4" t="s">
        <v>505</v>
      </c>
      <c r="J94" s="4" t="s">
        <v>13</v>
      </c>
      <c r="K94" s="9" t="s">
        <v>416</v>
      </c>
      <c r="L94" s="9" t="s">
        <v>417</v>
      </c>
      <c r="M94" s="3">
        <v>11500</v>
      </c>
      <c r="N94" s="3">
        <v>3</v>
      </c>
      <c r="O94" s="11">
        <v>34500</v>
      </c>
      <c r="P94" s="9">
        <v>1921</v>
      </c>
    </row>
    <row r="95" spans="1:16" ht="135">
      <c r="A95" s="2" t="s">
        <v>182</v>
      </c>
      <c r="B95" s="5">
        <v>51310</v>
      </c>
      <c r="C95" s="4" t="s">
        <v>189</v>
      </c>
      <c r="D95" s="4" t="s">
        <v>421</v>
      </c>
      <c r="E95" s="4" t="s">
        <v>190</v>
      </c>
      <c r="F95" s="4" t="s">
        <v>191</v>
      </c>
      <c r="G95" s="4" t="s">
        <v>450</v>
      </c>
      <c r="H95" s="4" t="s">
        <v>9</v>
      </c>
      <c r="I95" s="4" t="s">
        <v>505</v>
      </c>
      <c r="J95" s="4" t="s">
        <v>13</v>
      </c>
      <c r="K95" s="9" t="s">
        <v>416</v>
      </c>
      <c r="L95" s="9" t="s">
        <v>417</v>
      </c>
      <c r="M95" s="3">
        <v>11500</v>
      </c>
      <c r="N95" s="3">
        <v>2</v>
      </c>
      <c r="O95" s="11">
        <v>23000</v>
      </c>
      <c r="P95" s="9">
        <v>1921</v>
      </c>
    </row>
    <row r="96" spans="1:16" ht="60">
      <c r="A96" s="2" t="s">
        <v>166</v>
      </c>
      <c r="B96" s="5">
        <v>59835</v>
      </c>
      <c r="C96" s="4" t="s">
        <v>167</v>
      </c>
      <c r="D96" s="4" t="s">
        <v>421</v>
      </c>
      <c r="E96" s="4" t="s">
        <v>168</v>
      </c>
      <c r="F96" s="4" t="s">
        <v>175</v>
      </c>
      <c r="G96" s="4" t="s">
        <v>449</v>
      </c>
      <c r="H96" s="4" t="s">
        <v>9</v>
      </c>
      <c r="I96" s="4" t="s">
        <v>492</v>
      </c>
      <c r="J96" s="4" t="s">
        <v>19</v>
      </c>
      <c r="K96" s="9" t="s">
        <v>417</v>
      </c>
      <c r="L96" s="9" t="s">
        <v>416</v>
      </c>
      <c r="M96" s="3">
        <v>13200</v>
      </c>
      <c r="N96" s="3">
        <v>1</v>
      </c>
      <c r="O96" s="11">
        <v>13200</v>
      </c>
      <c r="P96" s="9">
        <v>1916</v>
      </c>
    </row>
    <row r="97" spans="1:16" ht="107.25" customHeight="1">
      <c r="A97" s="2" t="s">
        <v>166</v>
      </c>
      <c r="B97" s="5">
        <v>51310</v>
      </c>
      <c r="C97" s="4" t="s">
        <v>167</v>
      </c>
      <c r="D97" s="4" t="s">
        <v>421</v>
      </c>
      <c r="E97" s="4" t="s">
        <v>168</v>
      </c>
      <c r="F97" s="4" t="s">
        <v>176</v>
      </c>
      <c r="G97" s="4" t="s">
        <v>177</v>
      </c>
      <c r="H97" s="4" t="s">
        <v>9</v>
      </c>
      <c r="I97" s="4" t="s">
        <v>492</v>
      </c>
      <c r="J97" s="4" t="s">
        <v>16</v>
      </c>
      <c r="K97" s="9" t="s">
        <v>416</v>
      </c>
      <c r="L97" s="9" t="s">
        <v>416</v>
      </c>
      <c r="M97" s="3">
        <v>33000</v>
      </c>
      <c r="N97" s="3">
        <v>1</v>
      </c>
      <c r="O97" s="11">
        <v>33000</v>
      </c>
      <c r="P97" s="9">
        <v>1917</v>
      </c>
    </row>
    <row r="98" spans="1:16" ht="75">
      <c r="A98" s="2" t="s">
        <v>166</v>
      </c>
      <c r="B98" s="5">
        <v>51310</v>
      </c>
      <c r="C98" s="4" t="s">
        <v>167</v>
      </c>
      <c r="D98" s="4" t="s">
        <v>421</v>
      </c>
      <c r="E98" s="4" t="s">
        <v>168</v>
      </c>
      <c r="F98" s="4" t="s">
        <v>178</v>
      </c>
      <c r="G98" s="4" t="s">
        <v>179</v>
      </c>
      <c r="H98" s="4" t="s">
        <v>9</v>
      </c>
      <c r="I98" s="4" t="s">
        <v>492</v>
      </c>
      <c r="J98" s="4" t="s">
        <v>10</v>
      </c>
      <c r="K98" s="9" t="s">
        <v>416</v>
      </c>
      <c r="L98" s="9" t="s">
        <v>416</v>
      </c>
      <c r="M98" s="3">
        <v>20000</v>
      </c>
      <c r="N98" s="3">
        <v>1</v>
      </c>
      <c r="O98" s="11">
        <v>20000</v>
      </c>
      <c r="P98" s="9">
        <v>1918</v>
      </c>
    </row>
    <row r="99" spans="1:16" ht="135">
      <c r="A99" s="2" t="s">
        <v>58</v>
      </c>
      <c r="B99" s="5">
        <v>51310</v>
      </c>
      <c r="C99" s="4" t="s">
        <v>59</v>
      </c>
      <c r="D99" s="4" t="s">
        <v>421</v>
      </c>
      <c r="E99" s="4" t="s">
        <v>60</v>
      </c>
      <c r="F99" s="4" t="s">
        <v>61</v>
      </c>
      <c r="G99" s="4" t="s">
        <v>432</v>
      </c>
      <c r="H99" s="4" t="s">
        <v>9</v>
      </c>
      <c r="I99" s="4" t="s">
        <v>492</v>
      </c>
      <c r="J99" s="4" t="s">
        <v>13</v>
      </c>
      <c r="K99" s="9" t="s">
        <v>416</v>
      </c>
      <c r="L99" s="9" t="s">
        <v>416</v>
      </c>
      <c r="M99" s="3">
        <v>32000</v>
      </c>
      <c r="N99" s="3">
        <v>1</v>
      </c>
      <c r="O99" s="11">
        <v>32000</v>
      </c>
      <c r="P99" s="9">
        <v>1830</v>
      </c>
    </row>
    <row r="100" spans="1:16" ht="105">
      <c r="A100" s="2" t="s">
        <v>58</v>
      </c>
      <c r="B100" s="5">
        <v>51310</v>
      </c>
      <c r="C100" s="4" t="s">
        <v>62</v>
      </c>
      <c r="D100" s="4" t="s">
        <v>421</v>
      </c>
      <c r="E100" s="4" t="s">
        <v>63</v>
      </c>
      <c r="F100" s="4" t="s">
        <v>64</v>
      </c>
      <c r="G100" s="4" t="s">
        <v>433</v>
      </c>
      <c r="H100" s="4" t="s">
        <v>9</v>
      </c>
      <c r="I100" s="4" t="s">
        <v>492</v>
      </c>
      <c r="J100" s="4" t="s">
        <v>13</v>
      </c>
      <c r="K100" s="9" t="s">
        <v>417</v>
      </c>
      <c r="L100" s="9" t="s">
        <v>417</v>
      </c>
      <c r="M100" s="3">
        <v>16000</v>
      </c>
      <c r="N100" s="3">
        <v>1</v>
      </c>
      <c r="O100" s="11">
        <v>16000</v>
      </c>
      <c r="P100" s="9">
        <v>1830</v>
      </c>
    </row>
    <row r="101" spans="1:16" ht="135">
      <c r="A101" s="2" t="s">
        <v>120</v>
      </c>
      <c r="B101" s="5">
        <v>51111</v>
      </c>
      <c r="C101" s="4" t="s">
        <v>121</v>
      </c>
      <c r="D101" s="4" t="s">
        <v>421</v>
      </c>
      <c r="E101" s="4" t="s">
        <v>122</v>
      </c>
      <c r="F101" s="4" t="s">
        <v>393</v>
      </c>
      <c r="G101" s="4" t="s">
        <v>393</v>
      </c>
      <c r="H101" s="4" t="s">
        <v>9</v>
      </c>
      <c r="I101" s="4" t="s">
        <v>510</v>
      </c>
      <c r="J101" s="4" t="s">
        <v>13</v>
      </c>
      <c r="K101" s="9" t="s">
        <v>417</v>
      </c>
      <c r="L101" s="9" t="s">
        <v>416</v>
      </c>
      <c r="M101" s="3">
        <v>65000</v>
      </c>
      <c r="N101" s="3">
        <v>1</v>
      </c>
      <c r="O101" s="11">
        <v>90220</v>
      </c>
      <c r="P101" s="9">
        <v>2130</v>
      </c>
    </row>
    <row r="102" spans="1:16" ht="45">
      <c r="A102" s="2" t="s">
        <v>120</v>
      </c>
      <c r="B102" s="5">
        <v>51130</v>
      </c>
      <c r="C102" s="4" t="s">
        <v>394</v>
      </c>
      <c r="D102" s="4" t="s">
        <v>421</v>
      </c>
      <c r="E102" s="4" t="s">
        <v>395</v>
      </c>
      <c r="F102" s="4" t="s">
        <v>396</v>
      </c>
      <c r="G102" s="4" t="s">
        <v>396</v>
      </c>
      <c r="H102" s="4" t="s">
        <v>9</v>
      </c>
      <c r="I102" s="4" t="s">
        <v>511</v>
      </c>
      <c r="J102" s="4" t="s">
        <v>126</v>
      </c>
      <c r="K102" s="9" t="s">
        <v>417</v>
      </c>
      <c r="L102" s="9" t="s">
        <v>416</v>
      </c>
      <c r="M102" s="3">
        <v>8000</v>
      </c>
      <c r="N102" s="3">
        <v>1</v>
      </c>
      <c r="O102" s="11">
        <v>8000</v>
      </c>
      <c r="P102" s="9">
        <v>2131</v>
      </c>
    </row>
    <row r="103" spans="1:16" ht="52.5" customHeight="1">
      <c r="A103" s="2" t="s">
        <v>120</v>
      </c>
      <c r="B103" s="5">
        <v>56515</v>
      </c>
      <c r="C103" s="4" t="s">
        <v>394</v>
      </c>
      <c r="D103" s="4" t="s">
        <v>421</v>
      </c>
      <c r="E103" s="4" t="s">
        <v>395</v>
      </c>
      <c r="F103" s="4" t="s">
        <v>397</v>
      </c>
      <c r="G103" s="4" t="s">
        <v>397</v>
      </c>
      <c r="H103" s="4" t="s">
        <v>9</v>
      </c>
      <c r="I103" s="4" t="s">
        <v>511</v>
      </c>
      <c r="J103" s="4" t="s">
        <v>126</v>
      </c>
      <c r="K103" s="9" t="s">
        <v>417</v>
      </c>
      <c r="L103" s="9" t="s">
        <v>416</v>
      </c>
      <c r="M103" s="3">
        <v>35</v>
      </c>
      <c r="N103" s="3">
        <v>35</v>
      </c>
      <c r="O103" s="11">
        <v>1225</v>
      </c>
      <c r="P103" s="9">
        <v>2132</v>
      </c>
    </row>
    <row r="104" spans="1:16" ht="150">
      <c r="A104" s="2" t="s">
        <v>301</v>
      </c>
      <c r="B104" s="5">
        <v>51310</v>
      </c>
      <c r="C104" s="4" t="s">
        <v>307</v>
      </c>
      <c r="D104" s="4" t="s">
        <v>421</v>
      </c>
      <c r="E104" s="4" t="s">
        <v>308</v>
      </c>
      <c r="F104" s="4" t="s">
        <v>309</v>
      </c>
      <c r="G104" s="4" t="s">
        <v>467</v>
      </c>
      <c r="H104" s="4" t="s">
        <v>9</v>
      </c>
      <c r="I104" s="4" t="s">
        <v>548</v>
      </c>
      <c r="J104" s="4" t="s">
        <v>13</v>
      </c>
      <c r="K104" s="9" t="s">
        <v>416</v>
      </c>
      <c r="L104" s="9" t="s">
        <v>417</v>
      </c>
      <c r="M104" s="3">
        <v>9400</v>
      </c>
      <c r="N104" s="3">
        <v>1</v>
      </c>
      <c r="O104" s="11">
        <v>9400</v>
      </c>
      <c r="P104" s="9">
        <v>2096</v>
      </c>
    </row>
    <row r="105" spans="1:16" ht="195">
      <c r="A105" s="2" t="s">
        <v>301</v>
      </c>
      <c r="B105" s="5">
        <v>51230</v>
      </c>
      <c r="C105" s="4" t="s">
        <v>302</v>
      </c>
      <c r="D105" s="4" t="s">
        <v>421</v>
      </c>
      <c r="E105" s="4" t="s">
        <v>303</v>
      </c>
      <c r="F105" s="4" t="s">
        <v>304</v>
      </c>
      <c r="G105" s="4" t="s">
        <v>466</v>
      </c>
      <c r="H105" s="4" t="s">
        <v>9</v>
      </c>
      <c r="I105" s="4" t="s">
        <v>549</v>
      </c>
      <c r="J105" s="4" t="s">
        <v>13</v>
      </c>
      <c r="K105" s="9" t="s">
        <v>416</v>
      </c>
      <c r="L105" s="9" t="s">
        <v>417</v>
      </c>
      <c r="M105" s="3">
        <v>36000</v>
      </c>
      <c r="N105" s="3">
        <v>1</v>
      </c>
      <c r="O105" s="11">
        <v>36000</v>
      </c>
      <c r="P105" s="9">
        <v>2097</v>
      </c>
    </row>
    <row r="106" spans="1:16" ht="75">
      <c r="A106" s="2" t="s">
        <v>76</v>
      </c>
      <c r="B106" s="5">
        <v>51310</v>
      </c>
      <c r="C106" s="4" t="s">
        <v>127</v>
      </c>
      <c r="D106" s="4" t="s">
        <v>421</v>
      </c>
      <c r="E106" s="4" t="s">
        <v>128</v>
      </c>
      <c r="F106" s="4" t="s">
        <v>129</v>
      </c>
      <c r="G106" s="4" t="s">
        <v>130</v>
      </c>
      <c r="H106" s="4" t="s">
        <v>9</v>
      </c>
      <c r="I106" s="4" t="s">
        <v>492</v>
      </c>
      <c r="J106" s="4" t="s">
        <v>19</v>
      </c>
      <c r="K106" s="9" t="s">
        <v>416</v>
      </c>
      <c r="L106" s="9" t="s">
        <v>417</v>
      </c>
      <c r="M106" s="3">
        <v>13000</v>
      </c>
      <c r="N106" s="3">
        <v>1</v>
      </c>
      <c r="O106" s="11">
        <v>13000</v>
      </c>
      <c r="P106" s="9">
        <v>1786</v>
      </c>
    </row>
    <row r="107" spans="1:16" ht="60">
      <c r="A107" s="2" t="s">
        <v>76</v>
      </c>
      <c r="B107" s="5">
        <v>51114</v>
      </c>
      <c r="C107" s="4" t="s">
        <v>127</v>
      </c>
      <c r="D107" s="4" t="s">
        <v>421</v>
      </c>
      <c r="E107" s="4" t="s">
        <v>128</v>
      </c>
      <c r="F107" s="4" t="s">
        <v>152</v>
      </c>
      <c r="G107" s="4" t="s">
        <v>153</v>
      </c>
      <c r="H107" s="4" t="s">
        <v>9</v>
      </c>
      <c r="I107" s="4" t="s">
        <v>493</v>
      </c>
      <c r="J107" s="4" t="s">
        <v>13</v>
      </c>
      <c r="K107" s="9" t="s">
        <v>417</v>
      </c>
      <c r="L107" s="9" t="s">
        <v>417</v>
      </c>
      <c r="M107" s="3">
        <v>2400</v>
      </c>
      <c r="N107" s="3">
        <v>4</v>
      </c>
      <c r="O107" s="11">
        <v>9600</v>
      </c>
      <c r="P107" s="9">
        <v>1787</v>
      </c>
    </row>
    <row r="108" spans="1:16" ht="255">
      <c r="A108" s="2" t="s">
        <v>142</v>
      </c>
      <c r="B108" s="5">
        <v>51310</v>
      </c>
      <c r="C108" s="4" t="s">
        <v>149</v>
      </c>
      <c r="D108" s="4" t="s">
        <v>421</v>
      </c>
      <c r="E108" s="4" t="s">
        <v>150</v>
      </c>
      <c r="F108" s="4" t="s">
        <v>151</v>
      </c>
      <c r="G108" s="4" t="s">
        <v>448</v>
      </c>
      <c r="H108" s="4" t="s">
        <v>9</v>
      </c>
      <c r="I108" s="4" t="s">
        <v>518</v>
      </c>
      <c r="J108" s="4" t="s">
        <v>19</v>
      </c>
      <c r="K108" s="9" t="s">
        <v>416</v>
      </c>
      <c r="L108" s="9" t="s">
        <v>417</v>
      </c>
      <c r="M108" s="3">
        <v>25000</v>
      </c>
      <c r="N108" s="3">
        <v>1</v>
      </c>
      <c r="O108" s="11">
        <v>25000</v>
      </c>
      <c r="P108" s="9">
        <v>1874</v>
      </c>
    </row>
    <row r="109" spans="1:16" ht="75">
      <c r="A109" s="2" t="s">
        <v>142</v>
      </c>
      <c r="B109" s="3">
        <v>51310</v>
      </c>
      <c r="C109" s="2" t="s">
        <v>149</v>
      </c>
      <c r="D109" s="3" t="s">
        <v>421</v>
      </c>
      <c r="E109" s="2" t="s">
        <v>150</v>
      </c>
      <c r="F109" s="2" t="s">
        <v>519</v>
      </c>
      <c r="G109" s="2" t="s">
        <v>520</v>
      </c>
      <c r="H109" s="2" t="s">
        <v>9</v>
      </c>
      <c r="I109" s="2" t="s">
        <v>518</v>
      </c>
      <c r="J109" s="2" t="s">
        <v>13</v>
      </c>
      <c r="K109" s="3" t="s">
        <v>417</v>
      </c>
      <c r="L109" s="3" t="s">
        <v>417</v>
      </c>
      <c r="M109" s="3">
        <v>15000</v>
      </c>
      <c r="N109" s="3">
        <v>1</v>
      </c>
      <c r="O109" s="11">
        <v>15000</v>
      </c>
      <c r="P109" s="3">
        <v>1874</v>
      </c>
    </row>
    <row r="110" spans="1:16" ht="90">
      <c r="A110" s="2" t="s">
        <v>310</v>
      </c>
      <c r="B110" s="5">
        <v>51310</v>
      </c>
      <c r="C110" s="4" t="s">
        <v>318</v>
      </c>
      <c r="D110" s="4" t="s">
        <v>421</v>
      </c>
      <c r="E110" s="4" t="s">
        <v>319</v>
      </c>
      <c r="F110" s="4" t="s">
        <v>337</v>
      </c>
      <c r="G110" s="4" t="s">
        <v>338</v>
      </c>
      <c r="H110" s="4" t="s">
        <v>9</v>
      </c>
      <c r="I110" s="4" t="s">
        <v>528</v>
      </c>
      <c r="J110" s="4" t="s">
        <v>19</v>
      </c>
      <c r="K110" s="9" t="s">
        <v>417</v>
      </c>
      <c r="L110" s="9" t="s">
        <v>417</v>
      </c>
      <c r="M110" s="3">
        <v>15000</v>
      </c>
      <c r="N110" s="3">
        <v>1</v>
      </c>
      <c r="O110" s="11">
        <v>15000</v>
      </c>
      <c r="P110" s="9">
        <v>1969</v>
      </c>
    </row>
    <row r="111" spans="1:16" ht="90">
      <c r="A111" s="2" t="s">
        <v>310</v>
      </c>
      <c r="B111" s="5">
        <v>51310</v>
      </c>
      <c r="C111" s="4" t="s">
        <v>318</v>
      </c>
      <c r="D111" s="4" t="s">
        <v>421</v>
      </c>
      <c r="E111" s="4" t="s">
        <v>319</v>
      </c>
      <c r="F111" s="4" t="s">
        <v>339</v>
      </c>
      <c r="G111" s="4" t="s">
        <v>476</v>
      </c>
      <c r="H111" s="4" t="s">
        <v>9</v>
      </c>
      <c r="I111" s="4" t="s">
        <v>528</v>
      </c>
      <c r="J111" s="4" t="s">
        <v>86</v>
      </c>
      <c r="K111" s="9" t="s">
        <v>417</v>
      </c>
      <c r="L111" s="9" t="s">
        <v>417</v>
      </c>
      <c r="M111" s="3">
        <v>10000</v>
      </c>
      <c r="N111" s="3">
        <v>1</v>
      </c>
      <c r="O111" s="11">
        <v>10000</v>
      </c>
      <c r="P111" s="9">
        <v>1970</v>
      </c>
    </row>
    <row r="112" spans="1:16" ht="90">
      <c r="A112" s="2" t="s">
        <v>310</v>
      </c>
      <c r="B112" s="5">
        <v>51310</v>
      </c>
      <c r="C112" s="4" t="s">
        <v>331</v>
      </c>
      <c r="D112" s="4" t="s">
        <v>421</v>
      </c>
      <c r="E112" s="4" t="s">
        <v>332</v>
      </c>
      <c r="F112" s="4" t="s">
        <v>335</v>
      </c>
      <c r="G112" s="4" t="s">
        <v>474</v>
      </c>
      <c r="H112" s="4" t="s">
        <v>9</v>
      </c>
      <c r="I112" s="4" t="s">
        <v>528</v>
      </c>
      <c r="J112" s="4" t="s">
        <v>16</v>
      </c>
      <c r="K112" s="9" t="s">
        <v>417</v>
      </c>
      <c r="L112" s="9" t="s">
        <v>417</v>
      </c>
      <c r="M112" s="3">
        <v>4000</v>
      </c>
      <c r="N112" s="3">
        <v>1</v>
      </c>
      <c r="O112" s="11">
        <v>4000</v>
      </c>
      <c r="P112" s="9">
        <v>1971</v>
      </c>
    </row>
    <row r="113" spans="1:16" ht="60">
      <c r="A113" s="2" t="s">
        <v>310</v>
      </c>
      <c r="B113" s="5">
        <v>51310</v>
      </c>
      <c r="C113" s="4" t="s">
        <v>318</v>
      </c>
      <c r="D113" s="4" t="s">
        <v>421</v>
      </c>
      <c r="E113" s="4" t="s">
        <v>319</v>
      </c>
      <c r="F113" s="4" t="s">
        <v>320</v>
      </c>
      <c r="G113" s="4" t="s">
        <v>321</v>
      </c>
      <c r="H113" s="4" t="s">
        <v>9</v>
      </c>
      <c r="I113" s="4" t="s">
        <v>489</v>
      </c>
      <c r="J113" s="4" t="s">
        <v>13</v>
      </c>
      <c r="K113" s="9" t="s">
        <v>416</v>
      </c>
      <c r="L113" s="9" t="s">
        <v>416</v>
      </c>
      <c r="M113" s="3">
        <v>5000</v>
      </c>
      <c r="N113" s="3">
        <v>1</v>
      </c>
      <c r="O113" s="11">
        <v>5000</v>
      </c>
      <c r="P113" s="9">
        <v>1974</v>
      </c>
    </row>
    <row r="114" spans="1:16" ht="60">
      <c r="A114" s="2" t="s">
        <v>310</v>
      </c>
      <c r="B114" s="5">
        <v>51310</v>
      </c>
      <c r="C114" s="4" t="s">
        <v>331</v>
      </c>
      <c r="D114" s="4" t="s">
        <v>421</v>
      </c>
      <c r="E114" s="4" t="s">
        <v>332</v>
      </c>
      <c r="F114" s="4" t="s">
        <v>333</v>
      </c>
      <c r="G114" s="4" t="s">
        <v>334</v>
      </c>
      <c r="H114" s="4" t="s">
        <v>9</v>
      </c>
      <c r="I114" s="4" t="s">
        <v>489</v>
      </c>
      <c r="J114" s="4" t="s">
        <v>13</v>
      </c>
      <c r="K114" s="9" t="s">
        <v>416</v>
      </c>
      <c r="L114" s="9" t="s">
        <v>417</v>
      </c>
      <c r="M114" s="3">
        <v>20000</v>
      </c>
      <c r="N114" s="3">
        <v>1</v>
      </c>
      <c r="O114" s="11">
        <v>20000</v>
      </c>
      <c r="P114" s="9">
        <v>1975</v>
      </c>
    </row>
    <row r="115" spans="1:16" ht="60">
      <c r="A115" s="2" t="s">
        <v>310</v>
      </c>
      <c r="B115" s="5">
        <v>51310</v>
      </c>
      <c r="C115" s="4" t="s">
        <v>311</v>
      </c>
      <c r="D115" s="4" t="s">
        <v>421</v>
      </c>
      <c r="E115" s="4" t="s">
        <v>312</v>
      </c>
      <c r="F115" s="4" t="s">
        <v>313</v>
      </c>
      <c r="G115" s="4" t="s">
        <v>314</v>
      </c>
      <c r="H115" s="4" t="s">
        <v>9</v>
      </c>
      <c r="I115" s="4" t="s">
        <v>489</v>
      </c>
      <c r="J115" s="4" t="s">
        <v>19</v>
      </c>
      <c r="K115" s="9" t="s">
        <v>416</v>
      </c>
      <c r="L115" s="9" t="s">
        <v>416</v>
      </c>
      <c r="M115" s="3">
        <v>5000</v>
      </c>
      <c r="N115" s="3">
        <v>1</v>
      </c>
      <c r="O115" s="11">
        <v>5000</v>
      </c>
      <c r="P115" s="9">
        <v>1976</v>
      </c>
    </row>
    <row r="116" spans="1:16" ht="409.5">
      <c r="A116" s="2" t="s">
        <v>224</v>
      </c>
      <c r="B116" s="5">
        <v>51130</v>
      </c>
      <c r="C116" s="4" t="s">
        <v>225</v>
      </c>
      <c r="D116" s="4" t="s">
        <v>421</v>
      </c>
      <c r="E116" s="4" t="s">
        <v>226</v>
      </c>
      <c r="F116" s="4" t="s">
        <v>227</v>
      </c>
      <c r="G116" s="4" t="s">
        <v>457</v>
      </c>
      <c r="H116" s="4" t="s">
        <v>9</v>
      </c>
      <c r="I116" s="4" t="s">
        <v>489</v>
      </c>
      <c r="J116" s="4" t="s">
        <v>13</v>
      </c>
      <c r="K116" s="9" t="s">
        <v>416</v>
      </c>
      <c r="L116" s="9" t="s">
        <v>417</v>
      </c>
      <c r="M116" s="3">
        <v>85000</v>
      </c>
      <c r="N116" s="3">
        <v>1</v>
      </c>
      <c r="O116" s="11">
        <v>85000</v>
      </c>
      <c r="P116" s="9">
        <v>1864</v>
      </c>
    </row>
    <row r="117" spans="1:16" ht="225">
      <c r="A117" s="2" t="s">
        <v>205</v>
      </c>
      <c r="B117" s="5">
        <v>51230</v>
      </c>
      <c r="C117" s="4" t="s">
        <v>206</v>
      </c>
      <c r="D117" s="4" t="s">
        <v>422</v>
      </c>
      <c r="E117" s="4" t="s">
        <v>207</v>
      </c>
      <c r="F117" s="4" t="s">
        <v>208</v>
      </c>
      <c r="G117" s="4" t="s">
        <v>451</v>
      </c>
      <c r="H117" s="4" t="s">
        <v>9</v>
      </c>
      <c r="I117" s="4" t="s">
        <v>507</v>
      </c>
      <c r="J117" s="4" t="s">
        <v>13</v>
      </c>
      <c r="K117" s="9" t="s">
        <v>416</v>
      </c>
      <c r="L117" s="9" t="s">
        <v>417</v>
      </c>
      <c r="M117" s="3">
        <v>43204</v>
      </c>
      <c r="N117" s="3">
        <v>1</v>
      </c>
      <c r="O117" s="11">
        <v>43204</v>
      </c>
      <c r="P117" s="9">
        <v>1943</v>
      </c>
    </row>
    <row r="118" spans="1:16" ht="135">
      <c r="A118" s="2" t="s">
        <v>205</v>
      </c>
      <c r="B118" s="5">
        <v>51310</v>
      </c>
      <c r="C118" s="4" t="s">
        <v>206</v>
      </c>
      <c r="D118" s="4" t="s">
        <v>422</v>
      </c>
      <c r="E118" s="4" t="s">
        <v>207</v>
      </c>
      <c r="F118" s="4" t="s">
        <v>209</v>
      </c>
      <c r="G118" s="4" t="s">
        <v>210</v>
      </c>
      <c r="H118" s="4" t="s">
        <v>9</v>
      </c>
      <c r="I118" s="4" t="s">
        <v>507</v>
      </c>
      <c r="J118" s="4" t="s">
        <v>16</v>
      </c>
      <c r="K118" s="9" t="s">
        <v>416</v>
      </c>
      <c r="L118" s="9" t="s">
        <v>417</v>
      </c>
      <c r="M118" s="3">
        <v>33330</v>
      </c>
      <c r="N118" s="3">
        <v>1</v>
      </c>
      <c r="O118" s="11">
        <v>33330</v>
      </c>
      <c r="P118" s="9">
        <v>1945</v>
      </c>
    </row>
    <row r="119" spans="1:16" ht="105">
      <c r="A119" s="2" t="s">
        <v>350</v>
      </c>
      <c r="B119" s="5">
        <v>51310</v>
      </c>
      <c r="C119" s="4" t="s">
        <v>351</v>
      </c>
      <c r="D119" s="4" t="s">
        <v>422</v>
      </c>
      <c r="E119" s="4" t="s">
        <v>63</v>
      </c>
      <c r="F119" s="4" t="s">
        <v>354</v>
      </c>
      <c r="G119" s="4" t="s">
        <v>481</v>
      </c>
      <c r="H119" s="4" t="s">
        <v>9</v>
      </c>
      <c r="I119" s="4" t="s">
        <v>507</v>
      </c>
      <c r="J119" s="4" t="s">
        <v>13</v>
      </c>
      <c r="K119" s="9" t="s">
        <v>416</v>
      </c>
      <c r="L119" s="9" t="s">
        <v>417</v>
      </c>
      <c r="M119" s="3">
        <v>120000</v>
      </c>
      <c r="N119" s="3">
        <v>1</v>
      </c>
      <c r="O119" s="11">
        <v>120000</v>
      </c>
      <c r="P119" s="9">
        <v>2110</v>
      </c>
    </row>
    <row r="120" spans="1:16" ht="90">
      <c r="A120" s="2" t="s">
        <v>274</v>
      </c>
      <c r="B120" s="5">
        <v>51310</v>
      </c>
      <c r="C120" s="4" t="s">
        <v>275</v>
      </c>
      <c r="D120" s="4" t="s">
        <v>422</v>
      </c>
      <c r="E120" s="4" t="s">
        <v>276</v>
      </c>
      <c r="F120" s="4" t="s">
        <v>277</v>
      </c>
      <c r="G120" s="4" t="s">
        <v>278</v>
      </c>
      <c r="H120" s="4" t="s">
        <v>9</v>
      </c>
      <c r="I120" s="4" t="s">
        <v>537</v>
      </c>
      <c r="J120" s="4" t="s">
        <v>13</v>
      </c>
      <c r="K120" s="9" t="s">
        <v>417</v>
      </c>
      <c r="L120" s="9" t="s">
        <v>417</v>
      </c>
      <c r="M120" s="3">
        <v>23500</v>
      </c>
      <c r="N120" s="3">
        <v>1</v>
      </c>
      <c r="O120" s="11">
        <v>23500</v>
      </c>
      <c r="P120" s="9">
        <v>2051</v>
      </c>
    </row>
    <row r="121" spans="1:16" ht="195">
      <c r="A121" s="2" t="s">
        <v>24</v>
      </c>
      <c r="B121" s="5">
        <v>51310</v>
      </c>
      <c r="C121" s="4" t="s">
        <v>25</v>
      </c>
      <c r="D121" s="4" t="s">
        <v>423</v>
      </c>
      <c r="E121" s="4" t="s">
        <v>26</v>
      </c>
      <c r="F121" s="4" t="s">
        <v>27</v>
      </c>
      <c r="G121" s="4" t="s">
        <v>459</v>
      </c>
      <c r="H121" s="4" t="s">
        <v>9</v>
      </c>
      <c r="I121" s="4" t="s">
        <v>494</v>
      </c>
      <c r="J121" s="4" t="s">
        <v>13</v>
      </c>
      <c r="K121" s="9" t="s">
        <v>416</v>
      </c>
      <c r="L121" s="9" t="s">
        <v>417</v>
      </c>
      <c r="M121" s="3">
        <v>127500</v>
      </c>
      <c r="N121" s="3">
        <v>1</v>
      </c>
      <c r="O121" s="11">
        <v>127500</v>
      </c>
      <c r="P121" s="9">
        <v>1796</v>
      </c>
    </row>
    <row r="122" spans="1:16" ht="75">
      <c r="A122" s="2" t="s">
        <v>24</v>
      </c>
      <c r="B122" s="5">
        <v>51316</v>
      </c>
      <c r="C122" s="4" t="s">
        <v>25</v>
      </c>
      <c r="D122" s="4" t="s">
        <v>423</v>
      </c>
      <c r="E122" s="4" t="s">
        <v>26</v>
      </c>
      <c r="F122" s="4" t="s">
        <v>28</v>
      </c>
      <c r="G122" s="4" t="s">
        <v>460</v>
      </c>
      <c r="H122" s="4" t="s">
        <v>9</v>
      </c>
      <c r="I122" s="4" t="s">
        <v>494</v>
      </c>
      <c r="J122" s="4" t="s">
        <v>13</v>
      </c>
      <c r="K122" s="9" t="s">
        <v>416</v>
      </c>
      <c r="L122" s="9" t="s">
        <v>417</v>
      </c>
      <c r="M122" s="3">
        <v>45000</v>
      </c>
      <c r="N122" s="3">
        <v>1</v>
      </c>
      <c r="O122" s="11">
        <v>45000</v>
      </c>
      <c r="P122" s="9">
        <v>1796</v>
      </c>
    </row>
    <row r="123" spans="1:16" ht="60">
      <c r="A123" s="2" t="s">
        <v>24</v>
      </c>
      <c r="B123" s="5">
        <v>51230</v>
      </c>
      <c r="C123" s="4" t="s">
        <v>25</v>
      </c>
      <c r="D123" s="4" t="s">
        <v>423</v>
      </c>
      <c r="E123" s="4" t="s">
        <v>26</v>
      </c>
      <c r="F123" s="4" t="s">
        <v>29</v>
      </c>
      <c r="G123" s="4" t="s">
        <v>431</v>
      </c>
      <c r="H123" s="4" t="s">
        <v>9</v>
      </c>
      <c r="I123" s="4" t="s">
        <v>494</v>
      </c>
      <c r="J123" s="4" t="s">
        <v>13</v>
      </c>
      <c r="K123" s="9" t="s">
        <v>416</v>
      </c>
      <c r="L123" s="9" t="s">
        <v>417</v>
      </c>
      <c r="M123" s="3">
        <v>46528</v>
      </c>
      <c r="N123" s="3">
        <v>1</v>
      </c>
      <c r="O123" s="11">
        <v>46528</v>
      </c>
      <c r="P123" s="9">
        <v>1797</v>
      </c>
    </row>
    <row r="124" spans="1:16" ht="330">
      <c r="A124" s="2" t="s">
        <v>233</v>
      </c>
      <c r="B124" s="5">
        <v>51310</v>
      </c>
      <c r="C124" s="4" t="s">
        <v>234</v>
      </c>
      <c r="D124" s="4" t="s">
        <v>425</v>
      </c>
      <c r="E124" s="4" t="s">
        <v>235</v>
      </c>
      <c r="F124" s="4" t="s">
        <v>237</v>
      </c>
      <c r="G124" s="4" t="s">
        <v>530</v>
      </c>
      <c r="H124" s="4" t="s">
        <v>9</v>
      </c>
      <c r="I124" s="4" t="s">
        <v>512</v>
      </c>
      <c r="J124" s="4" t="s">
        <v>16</v>
      </c>
      <c r="K124" s="9" t="s">
        <v>416</v>
      </c>
      <c r="L124" s="9" t="s">
        <v>416</v>
      </c>
      <c r="M124" s="3">
        <v>10000</v>
      </c>
      <c r="N124" s="3">
        <v>1</v>
      </c>
      <c r="O124" s="11">
        <v>10000</v>
      </c>
      <c r="P124" s="9">
        <v>1981</v>
      </c>
    </row>
    <row r="125" spans="1:16" ht="180">
      <c r="A125" s="2" t="s">
        <v>233</v>
      </c>
      <c r="B125" s="5">
        <v>51310</v>
      </c>
      <c r="C125" s="4" t="s">
        <v>234</v>
      </c>
      <c r="D125" s="4" t="s">
        <v>425</v>
      </c>
      <c r="E125" s="4" t="s">
        <v>235</v>
      </c>
      <c r="F125" s="4" t="s">
        <v>238</v>
      </c>
      <c r="G125" s="4" t="s">
        <v>464</v>
      </c>
      <c r="H125" s="4" t="s">
        <v>9</v>
      </c>
      <c r="I125" s="4" t="s">
        <v>512</v>
      </c>
      <c r="J125" s="4" t="s">
        <v>13</v>
      </c>
      <c r="K125" s="9" t="s">
        <v>416</v>
      </c>
      <c r="L125" s="9" t="s">
        <v>416</v>
      </c>
      <c r="M125" s="3">
        <v>18540</v>
      </c>
      <c r="N125" s="3">
        <v>1</v>
      </c>
      <c r="O125" s="11">
        <v>18540</v>
      </c>
      <c r="P125" s="9">
        <v>1981</v>
      </c>
    </row>
    <row r="126" spans="1:16" ht="60">
      <c r="A126" s="2" t="s">
        <v>233</v>
      </c>
      <c r="B126" s="5">
        <v>51114</v>
      </c>
      <c r="C126" s="4" t="s">
        <v>234</v>
      </c>
      <c r="D126" s="4" t="s">
        <v>425</v>
      </c>
      <c r="E126" s="4" t="s">
        <v>235</v>
      </c>
      <c r="F126" s="4" t="s">
        <v>245</v>
      </c>
      <c r="G126" s="4" t="s">
        <v>246</v>
      </c>
      <c r="H126" s="4" t="s">
        <v>9</v>
      </c>
      <c r="I126" s="4" t="s">
        <v>531</v>
      </c>
      <c r="J126" s="4" t="s">
        <v>13</v>
      </c>
      <c r="K126" s="9" t="s">
        <v>416</v>
      </c>
      <c r="L126" s="9" t="s">
        <v>416</v>
      </c>
      <c r="M126" s="3">
        <v>250</v>
      </c>
      <c r="N126" s="3">
        <v>4</v>
      </c>
      <c r="O126" s="11">
        <v>1000</v>
      </c>
      <c r="P126" s="9">
        <v>2010</v>
      </c>
    </row>
    <row r="127" spans="1:16" ht="60">
      <c r="A127" s="2" t="s">
        <v>233</v>
      </c>
      <c r="B127" s="5">
        <v>59835</v>
      </c>
      <c r="C127" s="4" t="s">
        <v>234</v>
      </c>
      <c r="D127" s="4" t="s">
        <v>425</v>
      </c>
      <c r="E127" s="4" t="s">
        <v>235</v>
      </c>
      <c r="F127" s="4" t="s">
        <v>249</v>
      </c>
      <c r="G127" s="4" t="s">
        <v>250</v>
      </c>
      <c r="H127" s="4" t="s">
        <v>9</v>
      </c>
      <c r="I127" s="4" t="s">
        <v>531</v>
      </c>
      <c r="J127" s="4" t="s">
        <v>13</v>
      </c>
      <c r="K127" s="9" t="s">
        <v>416</v>
      </c>
      <c r="L127" s="9" t="s">
        <v>416</v>
      </c>
      <c r="M127" s="3">
        <v>250</v>
      </c>
      <c r="N127" s="3">
        <v>2</v>
      </c>
      <c r="O127" s="11">
        <v>500</v>
      </c>
      <c r="P127" s="9">
        <v>2011</v>
      </c>
    </row>
    <row r="128" spans="1:16" ht="60">
      <c r="A128" s="2" t="s">
        <v>274</v>
      </c>
      <c r="B128" s="5">
        <v>51310</v>
      </c>
      <c r="C128" s="4" t="s">
        <v>283</v>
      </c>
      <c r="D128" s="4" t="s">
        <v>425</v>
      </c>
      <c r="E128" s="4" t="s">
        <v>284</v>
      </c>
      <c r="F128" s="4" t="s">
        <v>535</v>
      </c>
      <c r="G128" s="4" t="s">
        <v>536</v>
      </c>
      <c r="H128" s="4" t="s">
        <v>9</v>
      </c>
      <c r="I128" s="4" t="s">
        <v>539</v>
      </c>
      <c r="J128" s="4" t="s">
        <v>19</v>
      </c>
      <c r="K128" s="9" t="s">
        <v>417</v>
      </c>
      <c r="L128" s="9" t="s">
        <v>417</v>
      </c>
      <c r="M128" s="3">
        <v>20</v>
      </c>
      <c r="N128" s="3">
        <v>2000</v>
      </c>
      <c r="O128" s="11">
        <v>29000</v>
      </c>
      <c r="P128" s="9">
        <v>2061</v>
      </c>
    </row>
    <row r="129" spans="1:16" ht="60">
      <c r="A129" s="2" t="s">
        <v>274</v>
      </c>
      <c r="B129" s="5">
        <v>51310</v>
      </c>
      <c r="C129" s="4" t="s">
        <v>283</v>
      </c>
      <c r="D129" s="4" t="s">
        <v>425</v>
      </c>
      <c r="E129" s="4" t="s">
        <v>284</v>
      </c>
      <c r="F129" s="4" t="s">
        <v>533</v>
      </c>
      <c r="G129" s="4" t="s">
        <v>287</v>
      </c>
      <c r="H129" s="4" t="s">
        <v>9</v>
      </c>
      <c r="I129" s="4" t="s">
        <v>539</v>
      </c>
      <c r="J129" s="4" t="s">
        <v>19</v>
      </c>
      <c r="K129" s="9" t="s">
        <v>417</v>
      </c>
      <c r="L129" s="9" t="s">
        <v>417</v>
      </c>
      <c r="M129" s="3">
        <v>20</v>
      </c>
      <c r="N129" s="3">
        <v>1250</v>
      </c>
      <c r="O129" s="11">
        <v>29000</v>
      </c>
      <c r="P129" s="9">
        <v>2062</v>
      </c>
    </row>
    <row r="130" spans="1:16" ht="60">
      <c r="A130" s="2" t="s">
        <v>274</v>
      </c>
      <c r="B130" s="5">
        <v>51310</v>
      </c>
      <c r="C130" s="4" t="s">
        <v>283</v>
      </c>
      <c r="D130" s="4" t="s">
        <v>425</v>
      </c>
      <c r="E130" s="4" t="s">
        <v>284</v>
      </c>
      <c r="F130" s="4" t="s">
        <v>534</v>
      </c>
      <c r="G130" s="4" t="s">
        <v>288</v>
      </c>
      <c r="H130" s="4" t="s">
        <v>9</v>
      </c>
      <c r="I130" s="4" t="s">
        <v>540</v>
      </c>
      <c r="J130" s="4" t="s">
        <v>13</v>
      </c>
      <c r="K130" s="9" t="s">
        <v>416</v>
      </c>
      <c r="L130" s="9" t="s">
        <v>417</v>
      </c>
      <c r="M130" s="3">
        <v>29000</v>
      </c>
      <c r="N130" s="3">
        <v>1</v>
      </c>
      <c r="O130" s="11">
        <v>29000</v>
      </c>
      <c r="P130" s="9">
        <v>2064</v>
      </c>
    </row>
    <row r="131" spans="1:16" ht="135">
      <c r="A131" s="2" t="s">
        <v>72</v>
      </c>
      <c r="B131" s="5">
        <v>51310</v>
      </c>
      <c r="C131" s="4" t="s">
        <v>73</v>
      </c>
      <c r="D131" s="4" t="s">
        <v>425</v>
      </c>
      <c r="E131" s="4" t="s">
        <v>74</v>
      </c>
      <c r="F131" s="4" t="s">
        <v>75</v>
      </c>
      <c r="G131" s="4" t="s">
        <v>517</v>
      </c>
      <c r="H131" s="4" t="s">
        <v>9</v>
      </c>
      <c r="I131" s="4" t="s">
        <v>524</v>
      </c>
      <c r="J131" s="4" t="s">
        <v>13</v>
      </c>
      <c r="K131" s="9" t="s">
        <v>417</v>
      </c>
      <c r="L131" s="9" t="s">
        <v>416</v>
      </c>
      <c r="M131" s="3">
        <v>70000</v>
      </c>
      <c r="N131" s="3">
        <v>1</v>
      </c>
      <c r="O131" s="11">
        <v>70000</v>
      </c>
      <c r="P131" s="9">
        <v>1895</v>
      </c>
    </row>
    <row r="132" spans="1:16" ht="120">
      <c r="A132" s="2" t="s">
        <v>50</v>
      </c>
      <c r="B132" s="5">
        <v>51230</v>
      </c>
      <c r="C132" s="4" t="s">
        <v>51</v>
      </c>
      <c r="D132" s="4" t="s">
        <v>424</v>
      </c>
      <c r="E132" s="4" t="s">
        <v>52</v>
      </c>
      <c r="F132" s="4" t="s">
        <v>53</v>
      </c>
      <c r="G132" s="4" t="s">
        <v>54</v>
      </c>
      <c r="H132" s="4" t="s">
        <v>9</v>
      </c>
      <c r="I132" s="4" t="s">
        <v>502</v>
      </c>
      <c r="J132" s="4" t="s">
        <v>13</v>
      </c>
      <c r="K132" s="9" t="s">
        <v>417</v>
      </c>
      <c r="L132" s="9" t="s">
        <v>417</v>
      </c>
      <c r="M132" s="3">
        <v>26000</v>
      </c>
      <c r="N132" s="3">
        <v>1</v>
      </c>
      <c r="O132" s="11">
        <v>26000</v>
      </c>
      <c r="P132" s="9">
        <v>1825</v>
      </c>
    </row>
    <row r="133" spans="1:16" ht="135">
      <c r="A133" s="2" t="s">
        <v>67</v>
      </c>
      <c r="B133" s="5">
        <v>51220</v>
      </c>
      <c r="C133" s="4" t="s">
        <v>68</v>
      </c>
      <c r="D133" s="4" t="s">
        <v>424</v>
      </c>
      <c r="E133" s="4" t="s">
        <v>69</v>
      </c>
      <c r="F133" s="4" t="s">
        <v>70</v>
      </c>
      <c r="G133" s="4" t="s">
        <v>71</v>
      </c>
      <c r="H133" s="4" t="s">
        <v>9</v>
      </c>
      <c r="I133" s="4" t="s">
        <v>492</v>
      </c>
      <c r="J133" s="4" t="s">
        <v>13</v>
      </c>
      <c r="K133" s="9" t="s">
        <v>417</v>
      </c>
      <c r="L133" s="9" t="s">
        <v>416</v>
      </c>
      <c r="M133" s="3">
        <v>61232</v>
      </c>
      <c r="N133" s="3">
        <v>1</v>
      </c>
      <c r="O133" s="11">
        <v>61232</v>
      </c>
      <c r="P133" s="9">
        <v>1809</v>
      </c>
    </row>
    <row r="134" spans="1:16" ht="90">
      <c r="A134" s="2" t="s">
        <v>67</v>
      </c>
      <c r="B134" s="5">
        <v>53210</v>
      </c>
      <c r="C134" s="4" t="s">
        <v>133</v>
      </c>
      <c r="D134" s="4" t="s">
        <v>424</v>
      </c>
      <c r="E134" s="4" t="s">
        <v>134</v>
      </c>
      <c r="F134" s="4" t="s">
        <v>135</v>
      </c>
      <c r="G134" s="4" t="s">
        <v>445</v>
      </c>
      <c r="H134" s="4" t="s">
        <v>9</v>
      </c>
      <c r="I134" s="4" t="s">
        <v>492</v>
      </c>
      <c r="J134" s="4" t="s">
        <v>23</v>
      </c>
      <c r="K134" s="9" t="s">
        <v>417</v>
      </c>
      <c r="L134" s="9" t="s">
        <v>416</v>
      </c>
      <c r="M134" s="3">
        <v>450</v>
      </c>
      <c r="N134" s="3">
        <v>1</v>
      </c>
      <c r="O134" s="11">
        <v>450</v>
      </c>
      <c r="P134" s="9">
        <v>1869</v>
      </c>
    </row>
    <row r="135" spans="1:16" ht="71.25" customHeight="1">
      <c r="A135" s="2" t="s">
        <v>67</v>
      </c>
      <c r="B135" s="5">
        <v>53210</v>
      </c>
      <c r="C135" s="4" t="s">
        <v>136</v>
      </c>
      <c r="D135" s="4" t="s">
        <v>424</v>
      </c>
      <c r="E135" s="4" t="s">
        <v>137</v>
      </c>
      <c r="F135" s="4" t="s">
        <v>135</v>
      </c>
      <c r="G135" s="4" t="s">
        <v>138</v>
      </c>
      <c r="H135" s="4" t="s">
        <v>9</v>
      </c>
      <c r="I135" s="4" t="s">
        <v>492</v>
      </c>
      <c r="J135" s="4" t="s">
        <v>23</v>
      </c>
      <c r="K135" s="9" t="s">
        <v>417</v>
      </c>
      <c r="L135" s="9" t="s">
        <v>416</v>
      </c>
      <c r="M135" s="3">
        <v>625</v>
      </c>
      <c r="N135" s="3">
        <v>1</v>
      </c>
      <c r="O135" s="11">
        <v>625</v>
      </c>
      <c r="P135" s="9">
        <v>1869</v>
      </c>
    </row>
    <row r="136" spans="1:16" ht="57.75" customHeight="1">
      <c r="A136" s="2" t="s">
        <v>67</v>
      </c>
      <c r="B136" s="5">
        <v>53210</v>
      </c>
      <c r="C136" s="4" t="s">
        <v>139</v>
      </c>
      <c r="D136" s="4" t="s">
        <v>424</v>
      </c>
      <c r="E136" s="4" t="s">
        <v>140</v>
      </c>
      <c r="F136" s="4" t="s">
        <v>135</v>
      </c>
      <c r="G136" s="4" t="s">
        <v>446</v>
      </c>
      <c r="H136" s="4" t="s">
        <v>9</v>
      </c>
      <c r="I136" s="4" t="s">
        <v>492</v>
      </c>
      <c r="J136" s="4" t="s">
        <v>23</v>
      </c>
      <c r="K136" s="9" t="s">
        <v>417</v>
      </c>
      <c r="L136" s="9" t="s">
        <v>416</v>
      </c>
      <c r="M136" s="3">
        <v>2250</v>
      </c>
      <c r="N136" s="3">
        <v>1</v>
      </c>
      <c r="O136" s="11">
        <v>2250</v>
      </c>
      <c r="P136" s="9">
        <v>1869</v>
      </c>
    </row>
    <row r="137" spans="1:16" ht="77.25" customHeight="1">
      <c r="A137" s="2" t="s">
        <v>156</v>
      </c>
      <c r="B137" s="5">
        <v>51230</v>
      </c>
      <c r="C137" s="4" t="s">
        <v>157</v>
      </c>
      <c r="D137" s="4" t="s">
        <v>424</v>
      </c>
      <c r="E137" s="4" t="s">
        <v>158</v>
      </c>
      <c r="F137" s="4" t="s">
        <v>159</v>
      </c>
      <c r="G137" s="4" t="s">
        <v>521</v>
      </c>
      <c r="H137" s="4" t="s">
        <v>9</v>
      </c>
      <c r="I137" s="4" t="s">
        <v>505</v>
      </c>
      <c r="J137" s="4" t="s">
        <v>13</v>
      </c>
      <c r="K137" s="9" t="s">
        <v>417</v>
      </c>
      <c r="L137" s="9" t="s">
        <v>417</v>
      </c>
      <c r="M137" s="3">
        <v>53085</v>
      </c>
      <c r="N137" s="3">
        <v>1</v>
      </c>
      <c r="O137" s="11">
        <v>53085</v>
      </c>
      <c r="P137" s="9">
        <v>1882</v>
      </c>
    </row>
    <row r="138" spans="1:16" ht="58.5" customHeight="1">
      <c r="A138" s="2" t="s">
        <v>32</v>
      </c>
      <c r="B138" s="5">
        <v>51310</v>
      </c>
      <c r="C138" s="4" t="s">
        <v>33</v>
      </c>
      <c r="D138" s="4" t="s">
        <v>424</v>
      </c>
      <c r="E138" s="4" t="s">
        <v>34</v>
      </c>
      <c r="F138" s="4" t="s">
        <v>37</v>
      </c>
      <c r="G138" s="4" t="s">
        <v>463</v>
      </c>
      <c r="H138" s="4" t="s">
        <v>9</v>
      </c>
      <c r="I138" s="4" t="s">
        <v>495</v>
      </c>
      <c r="J138" s="4" t="s">
        <v>16</v>
      </c>
      <c r="K138" s="9" t="s">
        <v>417</v>
      </c>
      <c r="L138" s="9" t="s">
        <v>417</v>
      </c>
      <c r="M138" s="3">
        <v>48836</v>
      </c>
      <c r="N138" s="3">
        <v>1</v>
      </c>
      <c r="O138" s="11">
        <v>48836</v>
      </c>
      <c r="P138" s="9">
        <v>1817</v>
      </c>
    </row>
    <row r="139" spans="1:16" ht="69.75" customHeight="1">
      <c r="A139" s="2" t="s">
        <v>32</v>
      </c>
      <c r="B139" s="5">
        <v>51230</v>
      </c>
      <c r="C139" s="4" t="s">
        <v>33</v>
      </c>
      <c r="D139" s="4" t="s">
        <v>424</v>
      </c>
      <c r="E139" s="4" t="s">
        <v>34</v>
      </c>
      <c r="F139" s="4" t="s">
        <v>199</v>
      </c>
      <c r="G139" s="4" t="s">
        <v>200</v>
      </c>
      <c r="H139" s="4" t="s">
        <v>9</v>
      </c>
      <c r="I139" s="4" t="s">
        <v>495</v>
      </c>
      <c r="J139" s="4" t="s">
        <v>13</v>
      </c>
      <c r="K139" s="9" t="s">
        <v>417</v>
      </c>
      <c r="L139" s="9" t="s">
        <v>417</v>
      </c>
      <c r="M139" s="3">
        <v>59672</v>
      </c>
      <c r="N139" s="3">
        <v>1</v>
      </c>
      <c r="O139" s="11">
        <v>59672</v>
      </c>
      <c r="P139" s="9">
        <v>1817</v>
      </c>
    </row>
    <row r="140" spans="1:16" s="3" customFormat="1" ht="80.25" customHeight="1">
      <c r="A140" s="2" t="s">
        <v>554</v>
      </c>
      <c r="B140" s="2">
        <v>51310</v>
      </c>
      <c r="C140" s="2" t="s">
        <v>555</v>
      </c>
      <c r="D140" s="2"/>
      <c r="E140" s="2" t="s">
        <v>556</v>
      </c>
      <c r="F140" s="2" t="s">
        <v>559</v>
      </c>
      <c r="G140" s="2" t="s">
        <v>558</v>
      </c>
      <c r="H140" s="2" t="s">
        <v>9</v>
      </c>
      <c r="I140" s="2"/>
      <c r="J140" s="2" t="s">
        <v>23</v>
      </c>
      <c r="K140" s="2" t="s">
        <v>557</v>
      </c>
      <c r="L140" s="2" t="s">
        <v>416</v>
      </c>
      <c r="M140" s="2">
        <v>48000</v>
      </c>
      <c r="N140" s="2">
        <v>1</v>
      </c>
      <c r="O140" s="12">
        <v>48000</v>
      </c>
      <c r="P140" s="2">
        <v>2140</v>
      </c>
    </row>
    <row r="141" spans="1:16" s="1" customFormat="1" ht="105">
      <c r="A141" s="2" t="s">
        <v>182</v>
      </c>
      <c r="B141" s="5">
        <v>51114</v>
      </c>
      <c r="C141" s="4" t="s">
        <v>183</v>
      </c>
      <c r="D141" s="4" t="s">
        <v>421</v>
      </c>
      <c r="E141" s="4" t="s">
        <v>184</v>
      </c>
      <c r="F141" s="4" t="s">
        <v>343</v>
      </c>
      <c r="G141" s="4" t="s">
        <v>477</v>
      </c>
      <c r="H141" s="4" t="s">
        <v>217</v>
      </c>
      <c r="I141" s="4" t="s">
        <v>507</v>
      </c>
      <c r="J141" s="4" t="s">
        <v>126</v>
      </c>
      <c r="K141" s="9" t="s">
        <v>417</v>
      </c>
      <c r="L141" s="9" t="s">
        <v>416</v>
      </c>
      <c r="M141" s="3">
        <v>10000</v>
      </c>
      <c r="N141" s="3">
        <v>1</v>
      </c>
      <c r="O141" s="11">
        <v>10000</v>
      </c>
      <c r="P141" s="9">
        <v>1948</v>
      </c>
    </row>
    <row r="142" spans="1:16" s="2" customFormat="1" ht="48.75" customHeight="1">
      <c r="A142" s="2" t="s">
        <v>310</v>
      </c>
      <c r="B142" s="5">
        <v>59110</v>
      </c>
      <c r="C142" s="4" t="s">
        <v>318</v>
      </c>
      <c r="D142" s="4" t="s">
        <v>421</v>
      </c>
      <c r="E142" s="4" t="s">
        <v>319</v>
      </c>
      <c r="F142" s="4" t="s">
        <v>340</v>
      </c>
      <c r="G142" s="4" t="s">
        <v>341</v>
      </c>
      <c r="H142" s="4" t="s">
        <v>217</v>
      </c>
      <c r="I142" s="4" t="s">
        <v>489</v>
      </c>
      <c r="J142" s="4" t="s">
        <v>342</v>
      </c>
      <c r="K142" s="9" t="s">
        <v>417</v>
      </c>
      <c r="L142" s="9" t="s">
        <v>417</v>
      </c>
      <c r="M142" s="3">
        <v>25000</v>
      </c>
      <c r="N142" s="3">
        <v>1</v>
      </c>
      <c r="O142" s="11">
        <v>25000</v>
      </c>
      <c r="P142" s="9">
        <v>1972</v>
      </c>
    </row>
    <row r="143" spans="1:16" s="2" customFormat="1" ht="46.5" customHeight="1">
      <c r="A143" s="2" t="s">
        <v>194</v>
      </c>
      <c r="B143" s="5">
        <v>53210</v>
      </c>
      <c r="C143" s="4" t="s">
        <v>195</v>
      </c>
      <c r="D143" s="4" t="s">
        <v>424</v>
      </c>
      <c r="E143" s="4" t="s">
        <v>196</v>
      </c>
      <c r="F143" s="4" t="s">
        <v>216</v>
      </c>
      <c r="G143" s="4" t="s">
        <v>454</v>
      </c>
      <c r="H143" s="4" t="s">
        <v>217</v>
      </c>
      <c r="I143" s="4" t="s">
        <v>525</v>
      </c>
      <c r="J143" s="4" t="s">
        <v>19</v>
      </c>
      <c r="K143" s="9" t="s">
        <v>416</v>
      </c>
      <c r="L143" s="9" t="s">
        <v>416</v>
      </c>
      <c r="M143" s="3">
        <v>17000</v>
      </c>
      <c r="N143" s="3">
        <v>1</v>
      </c>
      <c r="O143" s="11">
        <v>17000</v>
      </c>
      <c r="P143" s="9">
        <v>1956</v>
      </c>
    </row>
    <row r="144" spans="1:16" s="2" customFormat="1" ht="105" customHeight="1">
      <c r="A144" s="2" t="s">
        <v>194</v>
      </c>
      <c r="B144" s="5">
        <v>53210</v>
      </c>
      <c r="C144" s="4" t="s">
        <v>195</v>
      </c>
      <c r="D144" s="4" t="s">
        <v>424</v>
      </c>
      <c r="E144" s="4" t="s">
        <v>196</v>
      </c>
      <c r="F144" s="4" t="s">
        <v>218</v>
      </c>
      <c r="G144" s="4" t="s">
        <v>455</v>
      </c>
      <c r="H144" s="4" t="s">
        <v>217</v>
      </c>
      <c r="I144" s="4" t="s">
        <v>525</v>
      </c>
      <c r="J144" s="4" t="s">
        <v>126</v>
      </c>
      <c r="K144" s="9" t="s">
        <v>416</v>
      </c>
      <c r="L144" s="9" t="s">
        <v>416</v>
      </c>
      <c r="M144" s="3">
        <v>17000</v>
      </c>
      <c r="N144" s="3">
        <v>1</v>
      </c>
      <c r="O144" s="11">
        <v>17000</v>
      </c>
      <c r="P144" s="9">
        <v>1957</v>
      </c>
    </row>
    <row r="145" spans="11:11">
      <c r="K145" s="9"/>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zoomScale="60" zoomScaleNormal="60" workbookViewId="0"/>
  </sheetViews>
  <sheetFormatPr defaultRowHeight="15"/>
  <cols>
    <col min="1" max="1" width="13.28515625" style="2" customWidth="1"/>
    <col min="2" max="2" width="9.5703125" style="5" customWidth="1"/>
    <col min="3" max="3" width="17.5703125" style="4" customWidth="1"/>
    <col min="4" max="4" width="7.140625" style="4" customWidth="1"/>
    <col min="5" max="5" width="17.5703125" style="4" customWidth="1"/>
    <col min="6" max="6" width="18.42578125" style="4" customWidth="1"/>
    <col min="7" max="7" width="107.7109375" style="4" customWidth="1"/>
    <col min="8" max="8" width="19.28515625" style="4" customWidth="1"/>
    <col min="9" max="9" width="22.140625" style="4" customWidth="1"/>
    <col min="10" max="10" width="12.7109375" style="4" customWidth="1"/>
    <col min="11" max="11" width="10.42578125" style="3" customWidth="1"/>
    <col min="12" max="12" width="11.5703125" style="9" customWidth="1"/>
    <col min="13" max="13" width="10.7109375" style="3" hidden="1" customWidth="1"/>
    <col min="14" max="14" width="0" style="3" hidden="1" customWidth="1"/>
    <col min="15" max="15" width="12.140625" style="11" customWidth="1"/>
    <col min="16" max="16" width="9" style="9" customWidth="1"/>
  </cols>
  <sheetData>
    <row r="1" spans="1:16" ht="60">
      <c r="A1" s="6" t="s">
        <v>407</v>
      </c>
      <c r="B1" s="7" t="s">
        <v>0</v>
      </c>
      <c r="C1" s="8" t="s">
        <v>1</v>
      </c>
      <c r="D1" s="8" t="s">
        <v>420</v>
      </c>
      <c r="E1" s="8" t="s">
        <v>418</v>
      </c>
      <c r="F1" s="8" t="s">
        <v>409</v>
      </c>
      <c r="G1" s="8" t="s">
        <v>2</v>
      </c>
      <c r="H1" s="8" t="s">
        <v>405</v>
      </c>
      <c r="I1" s="8" t="s">
        <v>411</v>
      </c>
      <c r="J1" s="8" t="s">
        <v>410</v>
      </c>
      <c r="K1" s="6" t="s">
        <v>414</v>
      </c>
      <c r="L1" s="7" t="s">
        <v>415</v>
      </c>
      <c r="M1" s="6" t="s">
        <v>419</v>
      </c>
      <c r="N1" s="6" t="s">
        <v>3</v>
      </c>
      <c r="O1" s="10" t="s">
        <v>408</v>
      </c>
      <c r="P1" s="7" t="s">
        <v>4</v>
      </c>
    </row>
    <row r="2" spans="1:16" ht="135">
      <c r="A2" s="2" t="s">
        <v>5</v>
      </c>
      <c r="B2" s="5">
        <v>53110</v>
      </c>
      <c r="C2" s="4" t="s">
        <v>6</v>
      </c>
      <c r="D2" s="4" t="s">
        <v>421</v>
      </c>
      <c r="E2" s="4" t="s">
        <v>7</v>
      </c>
      <c r="F2" s="4" t="s">
        <v>17</v>
      </c>
      <c r="G2" s="4" t="s">
        <v>412</v>
      </c>
      <c r="H2" s="4" t="s">
        <v>18</v>
      </c>
      <c r="I2" s="4" t="s">
        <v>490</v>
      </c>
      <c r="J2" s="4" t="s">
        <v>19</v>
      </c>
      <c r="K2" s="9" t="s">
        <v>416</v>
      </c>
      <c r="L2" s="9" t="s">
        <v>417</v>
      </c>
      <c r="M2" s="3">
        <v>4</v>
      </c>
      <c r="N2" s="3">
        <v>21000</v>
      </c>
      <c r="O2" s="11">
        <v>84000</v>
      </c>
      <c r="P2" s="9">
        <v>1777</v>
      </c>
    </row>
    <row r="3" spans="1:16" ht="45">
      <c r="A3" s="2" t="s">
        <v>5</v>
      </c>
      <c r="B3" s="5">
        <v>53110</v>
      </c>
      <c r="C3" s="4" t="s">
        <v>6</v>
      </c>
      <c r="D3" s="4" t="s">
        <v>421</v>
      </c>
      <c r="E3" s="4" t="s">
        <v>7</v>
      </c>
      <c r="F3" s="4" t="s">
        <v>20</v>
      </c>
      <c r="G3" s="4" t="s">
        <v>21</v>
      </c>
      <c r="H3" s="4" t="s">
        <v>18</v>
      </c>
      <c r="I3" s="4" t="s">
        <v>491</v>
      </c>
      <c r="J3" s="4" t="s">
        <v>22</v>
      </c>
      <c r="K3" s="9" t="s">
        <v>417</v>
      </c>
      <c r="L3" s="9" t="s">
        <v>417</v>
      </c>
      <c r="M3" s="3">
        <v>100000</v>
      </c>
      <c r="N3" s="3">
        <v>1</v>
      </c>
      <c r="O3" s="11">
        <v>100000</v>
      </c>
      <c r="P3" s="9">
        <v>1778</v>
      </c>
    </row>
    <row r="4" spans="1:16" ht="225">
      <c r="A4" s="2" t="s">
        <v>5</v>
      </c>
      <c r="B4" s="5">
        <v>53110</v>
      </c>
      <c r="C4" s="4" t="s">
        <v>6</v>
      </c>
      <c r="D4" s="4" t="s">
        <v>421</v>
      </c>
      <c r="E4" s="4" t="s">
        <v>7</v>
      </c>
      <c r="F4" s="4" t="s">
        <v>213</v>
      </c>
      <c r="G4" s="4" t="s">
        <v>452</v>
      </c>
      <c r="H4" s="4" t="s">
        <v>18</v>
      </c>
      <c r="I4" s="4" t="s">
        <v>524</v>
      </c>
      <c r="J4" s="4" t="s">
        <v>86</v>
      </c>
      <c r="K4" s="9" t="s">
        <v>417</v>
      </c>
      <c r="L4" s="9" t="s">
        <v>417</v>
      </c>
      <c r="M4" s="3">
        <v>6000</v>
      </c>
      <c r="N4" s="3">
        <v>1</v>
      </c>
      <c r="O4" s="11">
        <v>6000</v>
      </c>
      <c r="P4" s="9">
        <v>1950</v>
      </c>
    </row>
    <row r="5" spans="1:16" ht="256.5" customHeight="1">
      <c r="A5" s="2" t="s">
        <v>5</v>
      </c>
      <c r="B5" s="5">
        <v>53110</v>
      </c>
      <c r="C5" s="4" t="s">
        <v>6</v>
      </c>
      <c r="D5" s="4" t="s">
        <v>421</v>
      </c>
      <c r="E5" s="4" t="s">
        <v>7</v>
      </c>
      <c r="F5" s="4" t="s">
        <v>214</v>
      </c>
      <c r="G5" s="4" t="s">
        <v>453</v>
      </c>
      <c r="H5" s="4" t="s">
        <v>18</v>
      </c>
      <c r="I5" s="4" t="s">
        <v>526</v>
      </c>
      <c r="J5" s="4" t="s">
        <v>215</v>
      </c>
      <c r="K5" s="9" t="s">
        <v>417</v>
      </c>
      <c r="L5" s="9" t="s">
        <v>417</v>
      </c>
      <c r="M5" s="3">
        <v>66000</v>
      </c>
      <c r="N5" s="3">
        <v>1</v>
      </c>
      <c r="O5" s="11">
        <v>66000</v>
      </c>
      <c r="P5" s="9">
        <v>1951</v>
      </c>
    </row>
    <row r="6" spans="1:16" ht="120">
      <c r="A6" s="2" t="s">
        <v>87</v>
      </c>
      <c r="B6" s="5">
        <v>57600</v>
      </c>
      <c r="C6" s="4" t="s">
        <v>91</v>
      </c>
      <c r="D6" s="4" t="s">
        <v>421</v>
      </c>
      <c r="E6" s="4" t="s">
        <v>92</v>
      </c>
      <c r="F6" s="4" t="s">
        <v>93</v>
      </c>
      <c r="G6" s="4" t="s">
        <v>435</v>
      </c>
      <c r="H6" s="4" t="s">
        <v>18</v>
      </c>
      <c r="I6" s="4" t="s">
        <v>505</v>
      </c>
      <c r="J6" s="4" t="s">
        <v>13</v>
      </c>
      <c r="K6" s="9" t="s">
        <v>416</v>
      </c>
      <c r="L6" s="9" t="s">
        <v>416</v>
      </c>
      <c r="M6" s="3">
        <v>5000</v>
      </c>
      <c r="N6" s="3">
        <v>3</v>
      </c>
      <c r="O6" s="11">
        <v>15000</v>
      </c>
      <c r="P6" s="9">
        <v>1840</v>
      </c>
    </row>
    <row r="7" spans="1:16" ht="75">
      <c r="A7" s="2" t="s">
        <v>310</v>
      </c>
      <c r="B7" s="5">
        <v>53110</v>
      </c>
      <c r="C7" s="4" t="s">
        <v>311</v>
      </c>
      <c r="D7" s="4" t="s">
        <v>421</v>
      </c>
      <c r="E7" s="4" t="s">
        <v>312</v>
      </c>
      <c r="F7" s="4" t="s">
        <v>316</v>
      </c>
      <c r="G7" s="4" t="s">
        <v>317</v>
      </c>
      <c r="H7" s="4" t="s">
        <v>18</v>
      </c>
      <c r="I7" s="4" t="s">
        <v>505</v>
      </c>
      <c r="J7" s="4" t="s">
        <v>86</v>
      </c>
      <c r="K7" s="9" t="s">
        <v>416</v>
      </c>
      <c r="L7" s="9" t="s">
        <v>417</v>
      </c>
      <c r="M7" s="3">
        <v>20000</v>
      </c>
      <c r="N7" s="3">
        <v>1</v>
      </c>
      <c r="O7" s="11">
        <v>20000</v>
      </c>
      <c r="P7" s="9">
        <v>1977</v>
      </c>
    </row>
    <row r="8" spans="1:16" ht="79.5" customHeight="1">
      <c r="A8" s="2" t="s">
        <v>310</v>
      </c>
      <c r="B8" s="5">
        <v>55130</v>
      </c>
      <c r="C8" s="4" t="s">
        <v>327</v>
      </c>
      <c r="D8" s="4" t="s">
        <v>421</v>
      </c>
      <c r="E8" s="4" t="s">
        <v>328</v>
      </c>
      <c r="F8" s="4" t="s">
        <v>330</v>
      </c>
      <c r="G8" s="4" t="s">
        <v>473</v>
      </c>
      <c r="H8" s="4" t="s">
        <v>18</v>
      </c>
      <c r="I8" s="4" t="s">
        <v>505</v>
      </c>
      <c r="J8" s="4" t="s">
        <v>16</v>
      </c>
      <c r="K8" s="9" t="s">
        <v>417</v>
      </c>
      <c r="L8" s="9" t="s">
        <v>417</v>
      </c>
      <c r="M8" s="3">
        <v>40000</v>
      </c>
      <c r="N8" s="3">
        <v>1</v>
      </c>
      <c r="O8" s="11">
        <v>40000</v>
      </c>
      <c r="P8" s="9">
        <v>1979</v>
      </c>
    </row>
    <row r="9" spans="1:16" ht="75">
      <c r="A9" s="2" t="s">
        <v>310</v>
      </c>
      <c r="B9" s="5">
        <v>55130</v>
      </c>
      <c r="C9" s="4" t="s">
        <v>327</v>
      </c>
      <c r="D9" s="4" t="s">
        <v>421</v>
      </c>
      <c r="E9" s="4" t="s">
        <v>328</v>
      </c>
      <c r="F9" s="4" t="s">
        <v>346</v>
      </c>
      <c r="G9" s="4" t="s">
        <v>478</v>
      </c>
      <c r="H9" s="4" t="s">
        <v>18</v>
      </c>
      <c r="I9" s="4" t="s">
        <v>505</v>
      </c>
      <c r="J9" s="4" t="s">
        <v>126</v>
      </c>
      <c r="K9" s="9" t="s">
        <v>417</v>
      </c>
      <c r="L9" s="9" t="s">
        <v>417</v>
      </c>
      <c r="M9" s="3">
        <v>25000</v>
      </c>
      <c r="N9" s="3">
        <v>1</v>
      </c>
      <c r="O9" s="11">
        <v>25000</v>
      </c>
      <c r="P9" s="9">
        <v>2106</v>
      </c>
    </row>
    <row r="10" spans="1:16" ht="60">
      <c r="A10" s="2" t="s">
        <v>350</v>
      </c>
      <c r="B10" s="5">
        <v>58255</v>
      </c>
      <c r="C10" s="4" t="s">
        <v>351</v>
      </c>
      <c r="D10" s="4" t="s">
        <v>422</v>
      </c>
      <c r="E10" s="4" t="s">
        <v>63</v>
      </c>
      <c r="F10" s="4" t="s">
        <v>352</v>
      </c>
      <c r="G10" s="4" t="s">
        <v>353</v>
      </c>
      <c r="H10" s="4" t="s">
        <v>18</v>
      </c>
      <c r="I10" s="4" t="s">
        <v>507</v>
      </c>
      <c r="J10" s="4" t="s">
        <v>43</v>
      </c>
      <c r="K10" s="9" t="s">
        <v>417</v>
      </c>
      <c r="L10" s="9" t="s">
        <v>417</v>
      </c>
      <c r="M10" s="3">
        <v>30000</v>
      </c>
      <c r="N10" s="3">
        <v>1</v>
      </c>
      <c r="O10" s="11">
        <v>30000</v>
      </c>
      <c r="P10" s="9">
        <v>2109</v>
      </c>
    </row>
    <row r="11" spans="1:16" ht="60">
      <c r="A11" s="2" t="s">
        <v>76</v>
      </c>
      <c r="B11" s="2">
        <v>57940</v>
      </c>
      <c r="C11" s="2" t="s">
        <v>127</v>
      </c>
      <c r="D11" s="2"/>
      <c r="E11" s="2" t="s">
        <v>128</v>
      </c>
      <c r="F11" s="2" t="s">
        <v>552</v>
      </c>
      <c r="G11" s="2" t="s">
        <v>553</v>
      </c>
      <c r="H11" s="2" t="s">
        <v>18</v>
      </c>
      <c r="I11" s="2" t="s">
        <v>489</v>
      </c>
      <c r="J11" s="2" t="s">
        <v>19</v>
      </c>
      <c r="K11" s="2" t="s">
        <v>417</v>
      </c>
      <c r="L11" s="2" t="s">
        <v>417</v>
      </c>
      <c r="M11" s="2">
        <v>550</v>
      </c>
      <c r="N11" s="2">
        <v>7</v>
      </c>
      <c r="O11" s="12">
        <v>3850</v>
      </c>
      <c r="P11" s="2">
        <v>1786</v>
      </c>
    </row>
    <row r="12" spans="1:16" ht="90">
      <c r="A12" s="2" t="s">
        <v>374</v>
      </c>
      <c r="B12" s="5">
        <v>57865</v>
      </c>
      <c r="C12" s="4" t="s">
        <v>375</v>
      </c>
      <c r="D12" s="4" t="s">
        <v>421</v>
      </c>
      <c r="E12" s="4" t="s">
        <v>376</v>
      </c>
      <c r="F12" s="4" t="s">
        <v>378</v>
      </c>
      <c r="G12" s="4" t="s">
        <v>378</v>
      </c>
      <c r="H12" s="4" t="s">
        <v>115</v>
      </c>
      <c r="I12" s="4" t="s">
        <v>551</v>
      </c>
      <c r="J12" s="4" t="s">
        <v>126</v>
      </c>
      <c r="K12" s="9" t="s">
        <v>416</v>
      </c>
      <c r="L12" s="9" t="s">
        <v>416</v>
      </c>
      <c r="M12" s="3">
        <v>20000</v>
      </c>
      <c r="N12" s="3">
        <v>1</v>
      </c>
      <c r="O12" s="11">
        <v>20000</v>
      </c>
      <c r="P12" s="9">
        <v>2117</v>
      </c>
    </row>
    <row r="13" spans="1:16" ht="93.75" customHeight="1">
      <c r="A13" s="2" t="s">
        <v>374</v>
      </c>
      <c r="B13" s="5">
        <v>58020</v>
      </c>
      <c r="C13" s="4" t="s">
        <v>375</v>
      </c>
      <c r="D13" s="4" t="s">
        <v>421</v>
      </c>
      <c r="E13" s="4" t="s">
        <v>376</v>
      </c>
      <c r="F13" s="4" t="s">
        <v>379</v>
      </c>
      <c r="G13" s="4" t="s">
        <v>379</v>
      </c>
      <c r="H13" s="4" t="s">
        <v>115</v>
      </c>
      <c r="I13" s="4" t="s">
        <v>551</v>
      </c>
      <c r="J13" s="4" t="s">
        <v>126</v>
      </c>
      <c r="K13" s="9" t="s">
        <v>416</v>
      </c>
      <c r="L13" s="9" t="s">
        <v>416</v>
      </c>
      <c r="M13" s="3">
        <v>15000</v>
      </c>
      <c r="N13" s="3">
        <v>1</v>
      </c>
      <c r="O13" s="11">
        <v>15000</v>
      </c>
      <c r="P13" s="9">
        <v>2117</v>
      </c>
    </row>
    <row r="14" spans="1:16" ht="231" customHeight="1">
      <c r="A14" s="2" t="s">
        <v>87</v>
      </c>
      <c r="B14" s="5">
        <v>58020</v>
      </c>
      <c r="C14" s="4" t="s">
        <v>112</v>
      </c>
      <c r="D14" s="4" t="s">
        <v>421</v>
      </c>
      <c r="E14" s="4" t="s">
        <v>113</v>
      </c>
      <c r="F14" s="4" t="s">
        <v>114</v>
      </c>
      <c r="G14" s="4" t="s">
        <v>439</v>
      </c>
      <c r="H14" s="4" t="s">
        <v>115</v>
      </c>
      <c r="I14" s="4" t="s">
        <v>507</v>
      </c>
      <c r="J14" s="4" t="s">
        <v>13</v>
      </c>
      <c r="K14" s="9" t="s">
        <v>417</v>
      </c>
      <c r="L14" s="9" t="s">
        <v>417</v>
      </c>
      <c r="M14" s="3">
        <v>645</v>
      </c>
      <c r="N14" s="3">
        <v>2</v>
      </c>
      <c r="O14" s="11">
        <v>1290</v>
      </c>
      <c r="P14" s="9">
        <v>1860</v>
      </c>
    </row>
    <row r="15" spans="1:16" ht="214.5" customHeight="1">
      <c r="A15" s="2" t="s">
        <v>87</v>
      </c>
      <c r="B15" s="5">
        <v>58020</v>
      </c>
      <c r="C15" s="4" t="s">
        <v>112</v>
      </c>
      <c r="D15" s="4" t="s">
        <v>421</v>
      </c>
      <c r="E15" s="4" t="s">
        <v>113</v>
      </c>
      <c r="F15" s="4" t="s">
        <v>116</v>
      </c>
      <c r="G15" s="4" t="s">
        <v>440</v>
      </c>
      <c r="H15" s="4" t="s">
        <v>115</v>
      </c>
      <c r="I15" s="4" t="s">
        <v>507</v>
      </c>
      <c r="J15" s="4" t="s">
        <v>13</v>
      </c>
      <c r="K15" s="9" t="s">
        <v>417</v>
      </c>
      <c r="L15" s="9" t="s">
        <v>417</v>
      </c>
      <c r="M15" s="3">
        <v>850</v>
      </c>
      <c r="N15" s="3">
        <v>6</v>
      </c>
      <c r="O15" s="11">
        <v>5100</v>
      </c>
      <c r="P15" s="9">
        <v>1860</v>
      </c>
    </row>
    <row r="16" spans="1:16" ht="75">
      <c r="A16" s="2" t="s">
        <v>87</v>
      </c>
      <c r="B16" s="5">
        <v>58020</v>
      </c>
      <c r="C16" s="4" t="s">
        <v>112</v>
      </c>
      <c r="D16" s="4" t="s">
        <v>421</v>
      </c>
      <c r="E16" s="4" t="s">
        <v>113</v>
      </c>
      <c r="F16" s="4" t="s">
        <v>117</v>
      </c>
      <c r="G16" s="4" t="s">
        <v>441</v>
      </c>
      <c r="H16" s="4" t="s">
        <v>115</v>
      </c>
      <c r="I16" s="4" t="s">
        <v>507</v>
      </c>
      <c r="J16" s="4" t="s">
        <v>13</v>
      </c>
      <c r="K16" s="9" t="s">
        <v>417</v>
      </c>
      <c r="L16" s="9" t="s">
        <v>417</v>
      </c>
      <c r="M16" s="3">
        <v>875</v>
      </c>
      <c r="N16" s="3">
        <v>6</v>
      </c>
      <c r="O16" s="11">
        <v>5250</v>
      </c>
      <c r="P16" s="9">
        <v>1860</v>
      </c>
    </row>
    <row r="17" spans="1:16" ht="229.5" customHeight="1">
      <c r="A17" s="2" t="s">
        <v>87</v>
      </c>
      <c r="B17" s="5">
        <v>58020</v>
      </c>
      <c r="C17" s="4" t="s">
        <v>112</v>
      </c>
      <c r="D17" s="4" t="s">
        <v>421</v>
      </c>
      <c r="E17" s="4" t="s">
        <v>113</v>
      </c>
      <c r="F17" s="4" t="s">
        <v>118</v>
      </c>
      <c r="G17" s="4" t="s">
        <v>442</v>
      </c>
      <c r="H17" s="4" t="s">
        <v>115</v>
      </c>
      <c r="I17" s="4" t="s">
        <v>507</v>
      </c>
      <c r="J17" s="4" t="s">
        <v>13</v>
      </c>
      <c r="K17" s="9" t="s">
        <v>417</v>
      </c>
      <c r="L17" s="9" t="s">
        <v>417</v>
      </c>
      <c r="M17" s="3">
        <v>985</v>
      </c>
      <c r="N17" s="3">
        <v>3</v>
      </c>
      <c r="O17" s="11">
        <v>2955</v>
      </c>
      <c r="P17" s="9">
        <v>1860</v>
      </c>
    </row>
    <row r="18" spans="1:16" ht="211.5" customHeight="1">
      <c r="A18" s="2" t="s">
        <v>87</v>
      </c>
      <c r="B18" s="5">
        <v>58020</v>
      </c>
      <c r="C18" s="4" t="s">
        <v>112</v>
      </c>
      <c r="D18" s="4" t="s">
        <v>421</v>
      </c>
      <c r="E18" s="4" t="s">
        <v>113</v>
      </c>
      <c r="F18" s="4" t="s">
        <v>119</v>
      </c>
      <c r="G18" s="4" t="s">
        <v>443</v>
      </c>
      <c r="H18" s="4" t="s">
        <v>115</v>
      </c>
      <c r="I18" s="4" t="s">
        <v>507</v>
      </c>
      <c r="J18" s="4" t="s">
        <v>13</v>
      </c>
      <c r="K18" s="9" t="s">
        <v>417</v>
      </c>
      <c r="L18" s="9" t="s">
        <v>417</v>
      </c>
      <c r="M18" s="3">
        <v>650</v>
      </c>
      <c r="N18" s="3">
        <v>2</v>
      </c>
      <c r="O18" s="11">
        <v>1300</v>
      </c>
      <c r="P18" s="9">
        <v>1860</v>
      </c>
    </row>
    <row r="19" spans="1:16" ht="45">
      <c r="A19" s="2" t="s">
        <v>120</v>
      </c>
      <c r="B19" s="5">
        <v>58020</v>
      </c>
      <c r="C19" s="4" t="s">
        <v>121</v>
      </c>
      <c r="D19" s="4" t="s">
        <v>421</v>
      </c>
      <c r="E19" s="4" t="s">
        <v>122</v>
      </c>
      <c r="F19" s="4" t="s">
        <v>125</v>
      </c>
      <c r="G19" s="4" t="s">
        <v>125</v>
      </c>
      <c r="H19" s="4" t="s">
        <v>115</v>
      </c>
      <c r="I19" s="4" t="s">
        <v>489</v>
      </c>
      <c r="J19" s="4" t="s">
        <v>126</v>
      </c>
      <c r="K19" s="9" t="s">
        <v>417</v>
      </c>
      <c r="L19" s="9" t="s">
        <v>417</v>
      </c>
      <c r="M19" s="3">
        <v>2000</v>
      </c>
      <c r="N19" s="3">
        <v>3</v>
      </c>
      <c r="O19" s="11">
        <v>6000</v>
      </c>
      <c r="P19" s="9">
        <v>1867</v>
      </c>
    </row>
    <row r="20" spans="1:16" ht="274.5" customHeight="1">
      <c r="A20" s="2" t="s">
        <v>301</v>
      </c>
      <c r="B20" s="5">
        <v>58020</v>
      </c>
      <c r="C20" s="4" t="s">
        <v>365</v>
      </c>
      <c r="D20" s="4" t="s">
        <v>421</v>
      </c>
      <c r="E20" s="4" t="s">
        <v>366</v>
      </c>
      <c r="F20" s="4" t="s">
        <v>367</v>
      </c>
      <c r="G20" s="4" t="s">
        <v>484</v>
      </c>
      <c r="H20" s="4" t="s">
        <v>115</v>
      </c>
      <c r="I20" s="4" t="s">
        <v>548</v>
      </c>
      <c r="J20" s="4" t="s">
        <v>13</v>
      </c>
      <c r="K20" s="9" t="s">
        <v>417</v>
      </c>
      <c r="L20" s="9" t="s">
        <v>417</v>
      </c>
      <c r="M20" s="3">
        <v>10493</v>
      </c>
      <c r="N20" s="3">
        <v>1</v>
      </c>
      <c r="O20" s="11">
        <v>10493</v>
      </c>
      <c r="P20" s="9">
        <v>2095</v>
      </c>
    </row>
    <row r="21" spans="1:16" ht="60">
      <c r="A21" s="2" t="s">
        <v>76</v>
      </c>
      <c r="B21" s="5">
        <v>54100</v>
      </c>
      <c r="C21" s="4" t="s">
        <v>127</v>
      </c>
      <c r="D21" s="4" t="s">
        <v>421</v>
      </c>
      <c r="E21" s="4" t="s">
        <v>128</v>
      </c>
      <c r="F21" s="4" t="s">
        <v>131</v>
      </c>
      <c r="G21" s="4" t="s">
        <v>131</v>
      </c>
      <c r="H21" s="4" t="s">
        <v>115</v>
      </c>
      <c r="I21" s="4" t="s">
        <v>493</v>
      </c>
      <c r="J21" s="4" t="s">
        <v>19</v>
      </c>
      <c r="K21" s="9" t="s">
        <v>416</v>
      </c>
      <c r="L21" s="9" t="s">
        <v>417</v>
      </c>
      <c r="M21" s="3">
        <v>5000</v>
      </c>
      <c r="N21" s="3">
        <v>1</v>
      </c>
      <c r="O21" s="11">
        <v>5000</v>
      </c>
      <c r="P21" s="9">
        <v>1787</v>
      </c>
    </row>
    <row r="22" spans="1:16" ht="132.75" customHeight="1">
      <c r="A22" s="2" t="s">
        <v>310</v>
      </c>
      <c r="B22" s="5">
        <v>57620</v>
      </c>
      <c r="C22" s="4" t="s">
        <v>318</v>
      </c>
      <c r="D22" s="4" t="s">
        <v>421</v>
      </c>
      <c r="E22" s="4" t="s">
        <v>319</v>
      </c>
      <c r="F22" s="4" t="s">
        <v>325</v>
      </c>
      <c r="G22" s="4" t="s">
        <v>326</v>
      </c>
      <c r="H22" s="4" t="s">
        <v>115</v>
      </c>
      <c r="I22" s="4" t="s">
        <v>489</v>
      </c>
      <c r="J22" s="4" t="s">
        <v>43</v>
      </c>
      <c r="K22" s="9" t="s">
        <v>417</v>
      </c>
      <c r="L22" s="9" t="s">
        <v>417</v>
      </c>
      <c r="M22" s="3">
        <v>2000</v>
      </c>
      <c r="N22" s="3">
        <v>1</v>
      </c>
      <c r="O22" s="11">
        <v>2000</v>
      </c>
      <c r="P22" s="9">
        <v>1974</v>
      </c>
    </row>
    <row r="23" spans="1:16" ht="142.5" customHeight="1">
      <c r="A23" s="2" t="s">
        <v>374</v>
      </c>
      <c r="B23" s="5">
        <v>57700</v>
      </c>
      <c r="C23" s="4" t="s">
        <v>375</v>
      </c>
      <c r="D23" s="4" t="s">
        <v>421</v>
      </c>
      <c r="E23" s="4" t="s">
        <v>376</v>
      </c>
      <c r="F23" s="4" t="s">
        <v>377</v>
      </c>
      <c r="G23" s="4" t="s">
        <v>377</v>
      </c>
      <c r="H23" s="4" t="s">
        <v>81</v>
      </c>
      <c r="I23" s="4" t="s">
        <v>551</v>
      </c>
      <c r="J23" s="4" t="s">
        <v>126</v>
      </c>
      <c r="K23" s="9" t="s">
        <v>416</v>
      </c>
      <c r="L23" s="9" t="s">
        <v>416</v>
      </c>
      <c r="M23" s="3">
        <v>15000</v>
      </c>
      <c r="N23" s="3">
        <v>1</v>
      </c>
      <c r="O23" s="11">
        <v>15000</v>
      </c>
      <c r="P23" s="9">
        <v>2117</v>
      </c>
    </row>
    <row r="24" spans="1:16" ht="306.75" customHeight="1">
      <c r="A24" s="2" t="s">
        <v>120</v>
      </c>
      <c r="B24" s="5">
        <v>53100</v>
      </c>
      <c r="C24" s="4" t="s">
        <v>121</v>
      </c>
      <c r="D24" s="4" t="s">
        <v>421</v>
      </c>
      <c r="E24" s="4" t="s">
        <v>122</v>
      </c>
      <c r="F24" s="4" t="s">
        <v>401</v>
      </c>
      <c r="G24" s="4" t="s">
        <v>486</v>
      </c>
      <c r="H24" s="4" t="s">
        <v>81</v>
      </c>
      <c r="I24" s="4" t="s">
        <v>514</v>
      </c>
      <c r="J24" s="4" t="s">
        <v>126</v>
      </c>
      <c r="K24" s="9" t="s">
        <v>417</v>
      </c>
      <c r="L24" s="9" t="s">
        <v>416</v>
      </c>
      <c r="M24" s="3">
        <v>10000</v>
      </c>
      <c r="N24" s="3">
        <v>1</v>
      </c>
      <c r="O24" s="11">
        <v>10000</v>
      </c>
      <c r="P24" s="9">
        <v>2135</v>
      </c>
    </row>
    <row r="25" spans="1:16" ht="60">
      <c r="A25" s="2" t="s">
        <v>76</v>
      </c>
      <c r="B25" s="5">
        <v>57620</v>
      </c>
      <c r="C25" s="4" t="s">
        <v>127</v>
      </c>
      <c r="D25" s="4" t="s">
        <v>421</v>
      </c>
      <c r="E25" s="4" t="s">
        <v>128</v>
      </c>
      <c r="F25" s="4" t="s">
        <v>289</v>
      </c>
      <c r="G25" s="4" t="s">
        <v>290</v>
      </c>
      <c r="H25" s="4" t="s">
        <v>81</v>
      </c>
      <c r="I25" s="4" t="s">
        <v>492</v>
      </c>
      <c r="J25" s="4" t="s">
        <v>19</v>
      </c>
      <c r="K25" s="9" t="s">
        <v>417</v>
      </c>
      <c r="L25" s="9" t="s">
        <v>417</v>
      </c>
      <c r="M25" s="3">
        <v>495</v>
      </c>
      <c r="N25" s="3">
        <v>5</v>
      </c>
      <c r="O25" s="11">
        <v>2475</v>
      </c>
      <c r="P25" s="9">
        <v>1786</v>
      </c>
    </row>
    <row r="26" spans="1:16" ht="108" customHeight="1">
      <c r="A26" s="2" t="s">
        <v>76</v>
      </c>
      <c r="B26" s="5">
        <v>57700</v>
      </c>
      <c r="C26" s="4" t="s">
        <v>77</v>
      </c>
      <c r="D26" s="4" t="s">
        <v>421</v>
      </c>
      <c r="E26" s="4" t="s">
        <v>78</v>
      </c>
      <c r="F26" s="4" t="s">
        <v>79</v>
      </c>
      <c r="G26" s="4" t="s">
        <v>80</v>
      </c>
      <c r="H26" s="4" t="s">
        <v>81</v>
      </c>
      <c r="I26" s="4" t="s">
        <v>503</v>
      </c>
      <c r="J26" s="4" t="s">
        <v>19</v>
      </c>
      <c r="K26" s="9" t="s">
        <v>417</v>
      </c>
      <c r="L26" s="9" t="s">
        <v>417</v>
      </c>
      <c r="M26" s="3">
        <v>1400</v>
      </c>
      <c r="N26" s="3">
        <v>35</v>
      </c>
      <c r="O26" s="11">
        <v>49000</v>
      </c>
      <c r="P26" s="9">
        <v>1836</v>
      </c>
    </row>
    <row r="27" spans="1:16" ht="105">
      <c r="A27" s="2" t="s">
        <v>76</v>
      </c>
      <c r="B27" s="5">
        <v>57700</v>
      </c>
      <c r="C27" s="4" t="s">
        <v>77</v>
      </c>
      <c r="D27" s="4" t="s">
        <v>421</v>
      </c>
      <c r="E27" s="4" t="s">
        <v>78</v>
      </c>
      <c r="F27" s="4" t="s">
        <v>82</v>
      </c>
      <c r="G27" s="4" t="s">
        <v>83</v>
      </c>
      <c r="H27" s="4" t="s">
        <v>81</v>
      </c>
      <c r="I27" s="4" t="s">
        <v>503</v>
      </c>
      <c r="J27" s="4" t="s">
        <v>19</v>
      </c>
      <c r="K27" s="9" t="s">
        <v>417</v>
      </c>
      <c r="L27" s="9" t="s">
        <v>417</v>
      </c>
      <c r="M27" s="3">
        <v>1400</v>
      </c>
      <c r="N27" s="3">
        <v>37</v>
      </c>
      <c r="O27" s="11">
        <v>51800</v>
      </c>
      <c r="P27" s="9">
        <v>1837</v>
      </c>
    </row>
    <row r="28" spans="1:16" ht="105">
      <c r="A28" s="2" t="s">
        <v>76</v>
      </c>
      <c r="B28" s="5">
        <v>57700</v>
      </c>
      <c r="C28" s="4" t="s">
        <v>77</v>
      </c>
      <c r="D28" s="4" t="s">
        <v>421</v>
      </c>
      <c r="E28" s="4" t="s">
        <v>78</v>
      </c>
      <c r="F28" s="4" t="s">
        <v>84</v>
      </c>
      <c r="G28" s="4" t="s">
        <v>85</v>
      </c>
      <c r="H28" s="4" t="s">
        <v>81</v>
      </c>
      <c r="I28" s="4" t="s">
        <v>503</v>
      </c>
      <c r="J28" s="4" t="s">
        <v>86</v>
      </c>
      <c r="K28" s="9" t="s">
        <v>417</v>
      </c>
      <c r="L28" s="9" t="s">
        <v>417</v>
      </c>
      <c r="M28" s="3">
        <v>1400</v>
      </c>
      <c r="N28" s="3">
        <v>20</v>
      </c>
      <c r="O28" s="11">
        <v>28000</v>
      </c>
      <c r="P28" s="9">
        <v>1838</v>
      </c>
    </row>
    <row r="29" spans="1:16" ht="330">
      <c r="A29" s="2" t="s">
        <v>310</v>
      </c>
      <c r="B29" s="5">
        <v>57620</v>
      </c>
      <c r="C29" s="4" t="s">
        <v>318</v>
      </c>
      <c r="D29" s="4" t="s">
        <v>421</v>
      </c>
      <c r="E29" s="4" t="s">
        <v>319</v>
      </c>
      <c r="F29" s="4" t="s">
        <v>322</v>
      </c>
      <c r="G29" s="1" t="s">
        <v>469</v>
      </c>
      <c r="H29" s="4" t="s">
        <v>81</v>
      </c>
      <c r="I29" s="4" t="s">
        <v>489</v>
      </c>
      <c r="J29" s="4" t="s">
        <v>13</v>
      </c>
      <c r="K29" s="9" t="s">
        <v>417</v>
      </c>
      <c r="L29" s="9" t="s">
        <v>417</v>
      </c>
      <c r="M29" s="3">
        <v>5000</v>
      </c>
      <c r="N29" s="3">
        <v>1</v>
      </c>
      <c r="O29" s="11">
        <v>5000</v>
      </c>
      <c r="P29" s="9">
        <v>1974</v>
      </c>
    </row>
    <row r="30" spans="1:16" ht="129" customHeight="1">
      <c r="A30" s="2" t="s">
        <v>310</v>
      </c>
      <c r="B30" s="5">
        <v>57620</v>
      </c>
      <c r="C30" s="4" t="s">
        <v>318</v>
      </c>
      <c r="D30" s="4" t="s">
        <v>421</v>
      </c>
      <c r="E30" s="4" t="s">
        <v>319</v>
      </c>
      <c r="F30" s="4" t="s">
        <v>323</v>
      </c>
      <c r="G30" s="4" t="s">
        <v>471</v>
      </c>
      <c r="H30" s="4" t="s">
        <v>81</v>
      </c>
      <c r="I30" s="4" t="s">
        <v>489</v>
      </c>
      <c r="J30" s="4" t="s">
        <v>16</v>
      </c>
      <c r="K30" s="9" t="s">
        <v>417</v>
      </c>
      <c r="L30" s="9" t="s">
        <v>417</v>
      </c>
      <c r="M30" s="3">
        <v>4000</v>
      </c>
      <c r="N30" s="3">
        <v>1</v>
      </c>
      <c r="O30" s="11">
        <v>4000</v>
      </c>
      <c r="P30" s="9">
        <v>1974</v>
      </c>
    </row>
    <row r="31" spans="1:16" ht="255">
      <c r="A31" s="2" t="s">
        <v>310</v>
      </c>
      <c r="B31" s="5">
        <v>57620</v>
      </c>
      <c r="C31" s="4" t="s">
        <v>318</v>
      </c>
      <c r="D31" s="4" t="s">
        <v>421</v>
      </c>
      <c r="E31" s="4" t="s">
        <v>319</v>
      </c>
      <c r="F31" s="4" t="s">
        <v>324</v>
      </c>
      <c r="G31" s="4" t="s">
        <v>470</v>
      </c>
      <c r="H31" s="4" t="s">
        <v>81</v>
      </c>
      <c r="I31" s="4" t="s">
        <v>489</v>
      </c>
      <c r="J31" s="4" t="s">
        <v>10</v>
      </c>
      <c r="K31" s="9" t="s">
        <v>417</v>
      </c>
      <c r="L31" s="9" t="s">
        <v>417</v>
      </c>
      <c r="M31" s="3">
        <v>3000</v>
      </c>
      <c r="N31" s="3">
        <v>1</v>
      </c>
      <c r="O31" s="11">
        <v>3000</v>
      </c>
      <c r="P31" s="9">
        <v>1974</v>
      </c>
    </row>
    <row r="32" spans="1:16" ht="225">
      <c r="A32" s="2" t="s">
        <v>426</v>
      </c>
      <c r="B32" s="9">
        <v>57620</v>
      </c>
      <c r="C32" s="2" t="s">
        <v>427</v>
      </c>
      <c r="D32" s="3" t="s">
        <v>421</v>
      </c>
      <c r="E32" s="3" t="s">
        <v>428</v>
      </c>
      <c r="F32" s="2" t="s">
        <v>429</v>
      </c>
      <c r="G32" s="2" t="s">
        <v>487</v>
      </c>
      <c r="H32" s="2" t="s">
        <v>31</v>
      </c>
      <c r="I32" s="2" t="s">
        <v>492</v>
      </c>
      <c r="J32" s="2" t="s">
        <v>13</v>
      </c>
      <c r="K32" s="9" t="s">
        <v>417</v>
      </c>
      <c r="L32" s="9" t="s">
        <v>417</v>
      </c>
      <c r="M32" s="3">
        <v>1300</v>
      </c>
      <c r="N32" s="3">
        <v>6</v>
      </c>
      <c r="O32" s="11">
        <v>7800</v>
      </c>
      <c r="P32" s="3">
        <v>2065</v>
      </c>
    </row>
    <row r="33" spans="1:16" ht="90">
      <c r="A33" s="2" t="s">
        <v>5</v>
      </c>
      <c r="B33" s="5">
        <v>54103</v>
      </c>
      <c r="C33" s="4" t="s">
        <v>6</v>
      </c>
      <c r="D33" s="4" t="s">
        <v>421</v>
      </c>
      <c r="E33" s="4" t="s">
        <v>7</v>
      </c>
      <c r="F33" s="4" t="s">
        <v>357</v>
      </c>
      <c r="G33" s="4" t="s">
        <v>482</v>
      </c>
      <c r="H33" s="4" t="s">
        <v>31</v>
      </c>
      <c r="I33" s="4" t="s">
        <v>507</v>
      </c>
      <c r="J33" s="4" t="s">
        <v>348</v>
      </c>
      <c r="K33" s="9" t="s">
        <v>417</v>
      </c>
      <c r="L33" s="9" t="s">
        <v>417</v>
      </c>
      <c r="M33" s="3">
        <v>500</v>
      </c>
      <c r="N33" s="3">
        <v>1</v>
      </c>
      <c r="O33" s="11">
        <v>500</v>
      </c>
      <c r="P33" s="9">
        <v>2111</v>
      </c>
    </row>
    <row r="34" spans="1:16" ht="90">
      <c r="A34" s="2" t="s">
        <v>293</v>
      </c>
      <c r="B34" s="5">
        <v>57745</v>
      </c>
      <c r="C34" s="4" t="s">
        <v>294</v>
      </c>
      <c r="D34" s="4" t="s">
        <v>421</v>
      </c>
      <c r="E34" s="4" t="s">
        <v>295</v>
      </c>
      <c r="F34" s="4" t="s">
        <v>360</v>
      </c>
      <c r="G34" s="4" t="s">
        <v>545</v>
      </c>
      <c r="H34" s="4" t="s">
        <v>31</v>
      </c>
      <c r="I34" s="4" t="s">
        <v>547</v>
      </c>
      <c r="J34" s="4" t="s">
        <v>13</v>
      </c>
      <c r="K34" s="9" t="s">
        <v>417</v>
      </c>
      <c r="L34" s="9" t="s">
        <v>417</v>
      </c>
      <c r="M34" s="3">
        <v>2000</v>
      </c>
      <c r="N34" s="3">
        <v>4</v>
      </c>
      <c r="O34" s="11">
        <v>4800</v>
      </c>
      <c r="P34" s="9">
        <v>2113</v>
      </c>
    </row>
    <row r="35" spans="1:16" ht="60">
      <c r="A35" s="2" t="s">
        <v>24</v>
      </c>
      <c r="B35" s="5">
        <v>57650</v>
      </c>
      <c r="C35" s="4" t="s">
        <v>25</v>
      </c>
      <c r="D35" s="4" t="s">
        <v>421</v>
      </c>
      <c r="E35" s="4" t="s">
        <v>26</v>
      </c>
      <c r="F35" s="4" t="s">
        <v>364</v>
      </c>
      <c r="G35" s="4" t="s">
        <v>483</v>
      </c>
      <c r="H35" s="4" t="s">
        <v>31</v>
      </c>
      <c r="I35" s="4" t="s">
        <v>524</v>
      </c>
      <c r="J35" s="4" t="s">
        <v>19</v>
      </c>
      <c r="K35" s="9" t="s">
        <v>417</v>
      </c>
      <c r="L35" s="9" t="s">
        <v>417</v>
      </c>
      <c r="M35" s="3">
        <v>1500</v>
      </c>
      <c r="N35" s="3">
        <v>2</v>
      </c>
      <c r="O35" s="11">
        <v>3000</v>
      </c>
      <c r="P35" s="9">
        <v>1928</v>
      </c>
    </row>
    <row r="36" spans="1:16" ht="75">
      <c r="A36" s="2" t="s">
        <v>310</v>
      </c>
      <c r="B36" s="5">
        <v>57625</v>
      </c>
      <c r="C36" s="4" t="s">
        <v>331</v>
      </c>
      <c r="D36" s="4" t="s">
        <v>421</v>
      </c>
      <c r="E36" s="4" t="s">
        <v>332</v>
      </c>
      <c r="F36" s="4" t="s">
        <v>336</v>
      </c>
      <c r="G36" s="4" t="s">
        <v>475</v>
      </c>
      <c r="H36" s="4" t="s">
        <v>31</v>
      </c>
      <c r="I36" s="4" t="s">
        <v>489</v>
      </c>
      <c r="J36" s="4" t="s">
        <v>10</v>
      </c>
      <c r="K36" s="9" t="s">
        <v>417</v>
      </c>
      <c r="L36" s="9" t="s">
        <v>417</v>
      </c>
      <c r="M36" s="3">
        <v>5000</v>
      </c>
      <c r="N36" s="3">
        <v>1</v>
      </c>
      <c r="O36" s="11">
        <v>5000</v>
      </c>
      <c r="P36" s="9">
        <v>1975</v>
      </c>
    </row>
    <row r="37" spans="1:16" ht="165">
      <c r="A37" s="2" t="s">
        <v>310</v>
      </c>
      <c r="B37" s="5">
        <v>54103</v>
      </c>
      <c r="C37" s="4" t="s">
        <v>311</v>
      </c>
      <c r="D37" s="4" t="s">
        <v>421</v>
      </c>
      <c r="E37" s="4" t="s">
        <v>312</v>
      </c>
      <c r="F37" s="4" t="s">
        <v>315</v>
      </c>
      <c r="G37" s="4" t="s">
        <v>468</v>
      </c>
      <c r="H37" s="4" t="s">
        <v>31</v>
      </c>
      <c r="I37" s="4" t="s">
        <v>505</v>
      </c>
      <c r="J37" s="4" t="s">
        <v>19</v>
      </c>
      <c r="K37" s="9" t="s">
        <v>417</v>
      </c>
      <c r="L37" s="9" t="s">
        <v>416</v>
      </c>
      <c r="M37" s="3">
        <v>40000</v>
      </c>
      <c r="N37" s="3">
        <v>1</v>
      </c>
      <c r="O37" s="11">
        <v>40000</v>
      </c>
      <c r="P37" s="9">
        <v>1978</v>
      </c>
    </row>
    <row r="38" spans="1:16" ht="75">
      <c r="A38" s="2" t="s">
        <v>310</v>
      </c>
      <c r="B38" s="5">
        <v>57620</v>
      </c>
      <c r="C38" s="4" t="s">
        <v>327</v>
      </c>
      <c r="D38" s="4" t="s">
        <v>421</v>
      </c>
      <c r="E38" s="4" t="s">
        <v>328</v>
      </c>
      <c r="F38" s="4" t="s">
        <v>329</v>
      </c>
      <c r="G38" s="4" t="s">
        <v>472</v>
      </c>
      <c r="H38" s="4" t="s">
        <v>31</v>
      </c>
      <c r="I38" s="4" t="s">
        <v>505</v>
      </c>
      <c r="J38" s="4" t="s">
        <v>13</v>
      </c>
      <c r="K38" s="9" t="s">
        <v>417</v>
      </c>
      <c r="L38" s="9" t="s">
        <v>417</v>
      </c>
      <c r="M38" s="3">
        <v>10000</v>
      </c>
      <c r="N38" s="3">
        <v>1</v>
      </c>
      <c r="O38" s="11">
        <v>10000</v>
      </c>
      <c r="P38" s="9">
        <v>1979</v>
      </c>
    </row>
    <row r="39" spans="1:16" ht="90">
      <c r="A39" s="2" t="s">
        <v>24</v>
      </c>
      <c r="B39" s="5">
        <v>57700</v>
      </c>
      <c r="C39" s="4" t="s">
        <v>25</v>
      </c>
      <c r="D39" s="4" t="s">
        <v>423</v>
      </c>
      <c r="E39" s="4" t="s">
        <v>26</v>
      </c>
      <c r="F39" s="4" t="s">
        <v>30</v>
      </c>
      <c r="G39" s="4" t="s">
        <v>430</v>
      </c>
      <c r="H39" s="4" t="s">
        <v>31</v>
      </c>
      <c r="I39" s="4" t="s">
        <v>491</v>
      </c>
      <c r="J39" s="4" t="s">
        <v>19</v>
      </c>
      <c r="K39" s="9" t="s">
        <v>417</v>
      </c>
      <c r="L39" s="9" t="s">
        <v>417</v>
      </c>
      <c r="M39" s="3">
        <v>1600</v>
      </c>
      <c r="N39" s="3">
        <v>31</v>
      </c>
      <c r="O39" s="11">
        <v>49600</v>
      </c>
      <c r="P39" s="9">
        <v>1802</v>
      </c>
    </row>
    <row r="40" spans="1:16" ht="120">
      <c r="A40" s="2" t="s">
        <v>24</v>
      </c>
      <c r="B40" s="5">
        <v>57750</v>
      </c>
      <c r="C40" s="4" t="s">
        <v>25</v>
      </c>
      <c r="D40" s="4" t="s">
        <v>423</v>
      </c>
      <c r="E40" s="4" t="s">
        <v>26</v>
      </c>
      <c r="F40" s="4" t="s">
        <v>361</v>
      </c>
      <c r="G40" s="4" t="s">
        <v>550</v>
      </c>
      <c r="H40" s="4" t="s">
        <v>31</v>
      </c>
      <c r="I40" s="4" t="s">
        <v>507</v>
      </c>
      <c r="J40" s="4" t="s">
        <v>13</v>
      </c>
      <c r="K40" s="9" t="s">
        <v>417</v>
      </c>
      <c r="L40" s="9" t="s">
        <v>417</v>
      </c>
      <c r="M40" s="3">
        <v>5500</v>
      </c>
      <c r="N40" s="3">
        <v>1</v>
      </c>
      <c r="O40" s="11">
        <v>5500</v>
      </c>
      <c r="P40" s="9">
        <v>2114</v>
      </c>
    </row>
    <row r="41" spans="1:16" ht="60">
      <c r="A41" s="2" t="s">
        <v>87</v>
      </c>
      <c r="B41" s="5">
        <v>51320</v>
      </c>
      <c r="C41" s="4" t="s">
        <v>97</v>
      </c>
      <c r="D41" s="4" t="s">
        <v>421</v>
      </c>
      <c r="E41" s="4" t="s">
        <v>98</v>
      </c>
      <c r="F41" s="4" t="s">
        <v>99</v>
      </c>
      <c r="G41" s="4" t="s">
        <v>437</v>
      </c>
      <c r="H41" s="4" t="s">
        <v>57</v>
      </c>
      <c r="I41" s="4" t="s">
        <v>492</v>
      </c>
      <c r="J41" s="4" t="s">
        <v>13</v>
      </c>
      <c r="K41" s="9" t="s">
        <v>416</v>
      </c>
      <c r="L41" s="9" t="s">
        <v>417</v>
      </c>
      <c r="M41" s="3">
        <v>6500</v>
      </c>
      <c r="N41" s="3">
        <v>1</v>
      </c>
      <c r="O41" s="11">
        <v>6500</v>
      </c>
      <c r="P41" s="9">
        <v>1856</v>
      </c>
    </row>
    <row r="42" spans="1:16" ht="60">
      <c r="A42" s="2" t="s">
        <v>350</v>
      </c>
      <c r="B42" s="5">
        <v>51320</v>
      </c>
      <c r="C42" s="4" t="s">
        <v>351</v>
      </c>
      <c r="D42" s="4" t="s">
        <v>422</v>
      </c>
      <c r="E42" s="4" t="s">
        <v>63</v>
      </c>
      <c r="F42" s="4" t="s">
        <v>355</v>
      </c>
      <c r="G42" s="4" t="s">
        <v>356</v>
      </c>
      <c r="H42" s="4" t="s">
        <v>57</v>
      </c>
      <c r="I42" s="4" t="s">
        <v>507</v>
      </c>
      <c r="J42" s="4" t="s">
        <v>13</v>
      </c>
      <c r="K42" s="9" t="s">
        <v>416</v>
      </c>
      <c r="L42" s="9" t="s">
        <v>417</v>
      </c>
      <c r="M42" s="3">
        <v>6500</v>
      </c>
      <c r="N42" s="3">
        <v>2</v>
      </c>
      <c r="O42" s="11">
        <v>13000</v>
      </c>
      <c r="P42" s="9">
        <v>2110</v>
      </c>
    </row>
    <row r="43" spans="1:16" ht="203.25" customHeight="1">
      <c r="A43" s="2" t="s">
        <v>274</v>
      </c>
      <c r="B43" s="5">
        <v>51310</v>
      </c>
      <c r="C43" s="4" t="s">
        <v>275</v>
      </c>
      <c r="D43" s="4" t="s">
        <v>422</v>
      </c>
      <c r="E43" s="4" t="s">
        <v>276</v>
      </c>
      <c r="F43" s="4" t="s">
        <v>279</v>
      </c>
      <c r="G43" s="4" t="s">
        <v>280</v>
      </c>
      <c r="H43" s="4" t="s">
        <v>57</v>
      </c>
      <c r="I43" s="4" t="s">
        <v>537</v>
      </c>
      <c r="J43" s="4" t="s">
        <v>16</v>
      </c>
      <c r="K43" s="9" t="s">
        <v>417</v>
      </c>
      <c r="L43" s="9" t="s">
        <v>417</v>
      </c>
      <c r="M43" s="3">
        <v>9000</v>
      </c>
      <c r="N43" s="3">
        <v>1</v>
      </c>
      <c r="O43" s="11">
        <v>9000</v>
      </c>
      <c r="P43" s="9">
        <v>2051</v>
      </c>
    </row>
    <row r="44" spans="1:16" ht="210">
      <c r="A44" s="2" t="s">
        <v>50</v>
      </c>
      <c r="B44" s="5">
        <v>51320</v>
      </c>
      <c r="C44" s="4" t="s">
        <v>51</v>
      </c>
      <c r="D44" s="4" t="s">
        <v>424</v>
      </c>
      <c r="E44" s="4" t="s">
        <v>52</v>
      </c>
      <c r="F44" s="4" t="s">
        <v>55</v>
      </c>
      <c r="G44" s="4" t="s">
        <v>56</v>
      </c>
      <c r="H44" s="4" t="s">
        <v>57</v>
      </c>
      <c r="I44" s="4" t="s">
        <v>502</v>
      </c>
      <c r="J44" s="4" t="s">
        <v>10</v>
      </c>
      <c r="K44" s="9" t="s">
        <v>416</v>
      </c>
      <c r="L44" s="9" t="s">
        <v>417</v>
      </c>
      <c r="M44" s="3">
        <v>6500</v>
      </c>
      <c r="N44" s="3">
        <v>2</v>
      </c>
      <c r="O44" s="11">
        <v>13000</v>
      </c>
      <c r="P44" s="9">
        <v>1826</v>
      </c>
    </row>
    <row r="45" spans="1:16" ht="142.5" customHeight="1">
      <c r="A45" s="2" t="s">
        <v>5</v>
      </c>
      <c r="B45" s="5">
        <v>55205</v>
      </c>
      <c r="C45" s="4" t="s">
        <v>6</v>
      </c>
      <c r="D45" s="4" t="s">
        <v>421</v>
      </c>
      <c r="E45" s="4" t="s">
        <v>7</v>
      </c>
      <c r="F45" s="4" t="s">
        <v>11</v>
      </c>
      <c r="G45" s="4" t="s">
        <v>458</v>
      </c>
      <c r="H45" s="4" t="s">
        <v>12</v>
      </c>
      <c r="I45" s="4" t="s">
        <v>489</v>
      </c>
      <c r="J45" s="4" t="s">
        <v>13</v>
      </c>
      <c r="K45" s="9" t="s">
        <v>416</v>
      </c>
      <c r="L45" s="9" t="s">
        <v>416</v>
      </c>
      <c r="M45" s="3">
        <v>35000</v>
      </c>
      <c r="N45" s="3">
        <v>1</v>
      </c>
      <c r="O45" s="11">
        <v>35000</v>
      </c>
      <c r="P45" s="9">
        <v>1775</v>
      </c>
    </row>
    <row r="46" spans="1:16" ht="60">
      <c r="A46" s="2" t="s">
        <v>374</v>
      </c>
      <c r="B46" s="5">
        <v>53210</v>
      </c>
      <c r="C46" s="4" t="s">
        <v>375</v>
      </c>
      <c r="D46" s="4" t="s">
        <v>421</v>
      </c>
      <c r="E46" s="4" t="s">
        <v>376</v>
      </c>
      <c r="F46" s="4" t="s">
        <v>384</v>
      </c>
      <c r="G46" s="4" t="s">
        <v>384</v>
      </c>
      <c r="H46" s="4" t="s">
        <v>12</v>
      </c>
      <c r="I46" s="4" t="s">
        <v>551</v>
      </c>
      <c r="J46" s="4" t="s">
        <v>126</v>
      </c>
      <c r="K46" s="9" t="s">
        <v>416</v>
      </c>
      <c r="L46" s="9" t="s">
        <v>417</v>
      </c>
      <c r="M46" s="3">
        <v>1600</v>
      </c>
      <c r="N46" s="3">
        <v>1</v>
      </c>
      <c r="O46" s="11">
        <v>1600</v>
      </c>
      <c r="P46" s="9">
        <v>2121</v>
      </c>
    </row>
    <row r="47" spans="1:16" ht="66" customHeight="1">
      <c r="A47" s="2" t="s">
        <v>374</v>
      </c>
      <c r="B47" s="5">
        <v>51114</v>
      </c>
      <c r="C47" s="4" t="s">
        <v>375</v>
      </c>
      <c r="D47" s="4" t="s">
        <v>421</v>
      </c>
      <c r="E47" s="4" t="s">
        <v>376</v>
      </c>
      <c r="F47" s="4" t="s">
        <v>389</v>
      </c>
      <c r="G47" s="4" t="s">
        <v>390</v>
      </c>
      <c r="H47" s="4" t="s">
        <v>12</v>
      </c>
      <c r="I47" s="4" t="s">
        <v>551</v>
      </c>
      <c r="J47" s="4" t="s">
        <v>126</v>
      </c>
      <c r="K47" s="9" t="s">
        <v>417</v>
      </c>
      <c r="L47" s="9" t="s">
        <v>417</v>
      </c>
      <c r="M47" s="3">
        <v>160000</v>
      </c>
      <c r="N47" s="3">
        <v>1</v>
      </c>
      <c r="O47" s="11">
        <v>160000</v>
      </c>
      <c r="P47" s="9">
        <v>2121</v>
      </c>
    </row>
    <row r="48" spans="1:16" ht="75">
      <c r="A48" s="2" t="s">
        <v>38</v>
      </c>
      <c r="B48" s="5">
        <v>53210</v>
      </c>
      <c r="C48" s="4" t="s">
        <v>39</v>
      </c>
      <c r="D48" s="4" t="s">
        <v>421</v>
      </c>
      <c r="E48" s="4" t="s">
        <v>40</v>
      </c>
      <c r="F48" s="4" t="s">
        <v>251</v>
      </c>
      <c r="G48" s="4" t="s">
        <v>252</v>
      </c>
      <c r="H48" s="4" t="s">
        <v>12</v>
      </c>
      <c r="I48" s="4" t="s">
        <v>496</v>
      </c>
      <c r="J48" s="4" t="s">
        <v>13</v>
      </c>
      <c r="K48" s="9" t="s">
        <v>417</v>
      </c>
      <c r="L48" s="9" t="s">
        <v>417</v>
      </c>
      <c r="M48" s="3">
        <v>20000</v>
      </c>
      <c r="N48" s="3">
        <v>1</v>
      </c>
      <c r="O48" s="11">
        <v>20000</v>
      </c>
      <c r="P48" s="9">
        <v>2017</v>
      </c>
    </row>
    <row r="49" spans="1:16" ht="129" customHeight="1">
      <c r="A49" s="2" t="s">
        <v>87</v>
      </c>
      <c r="B49" s="5">
        <v>54110</v>
      </c>
      <c r="C49" s="4" t="s">
        <v>97</v>
      </c>
      <c r="D49" s="4" t="s">
        <v>421</v>
      </c>
      <c r="E49" s="4" t="s">
        <v>98</v>
      </c>
      <c r="F49" s="4" t="s">
        <v>102</v>
      </c>
      <c r="G49" s="4" t="s">
        <v>103</v>
      </c>
      <c r="H49" s="4" t="s">
        <v>12</v>
      </c>
      <c r="I49" s="4" t="s">
        <v>492</v>
      </c>
      <c r="J49" s="4" t="s">
        <v>16</v>
      </c>
      <c r="K49" s="9" t="s">
        <v>416</v>
      </c>
      <c r="L49" s="9" t="s">
        <v>416</v>
      </c>
      <c r="M49" s="3">
        <v>2000</v>
      </c>
      <c r="N49" s="3">
        <v>1</v>
      </c>
      <c r="O49" s="11">
        <v>2000</v>
      </c>
      <c r="P49" s="9">
        <v>1856</v>
      </c>
    </row>
    <row r="50" spans="1:16" ht="129.75" customHeight="1">
      <c r="A50" s="2" t="s">
        <v>293</v>
      </c>
      <c r="B50" s="5">
        <v>53550</v>
      </c>
      <c r="C50" s="4" t="s">
        <v>294</v>
      </c>
      <c r="D50" s="4" t="s">
        <v>421</v>
      </c>
      <c r="E50" s="4" t="s">
        <v>295</v>
      </c>
      <c r="F50" s="4" t="s">
        <v>344</v>
      </c>
      <c r="G50" s="4" t="s">
        <v>345</v>
      </c>
      <c r="H50" s="4" t="s">
        <v>12</v>
      </c>
      <c r="I50" s="4" t="s">
        <v>489</v>
      </c>
      <c r="J50" s="4" t="s">
        <v>19</v>
      </c>
      <c r="K50" s="9" t="s">
        <v>417</v>
      </c>
      <c r="L50" s="9" t="s">
        <v>417</v>
      </c>
      <c r="M50" s="3">
        <v>500</v>
      </c>
      <c r="N50" s="3">
        <v>1</v>
      </c>
      <c r="O50" s="11">
        <v>500</v>
      </c>
      <c r="P50" s="9">
        <v>2075</v>
      </c>
    </row>
    <row r="51" spans="1:16" ht="75" customHeight="1">
      <c r="A51" s="2" t="s">
        <v>293</v>
      </c>
      <c r="B51" s="2">
        <v>54100</v>
      </c>
      <c r="C51" s="2" t="s">
        <v>294</v>
      </c>
      <c r="D51" s="2" t="s">
        <v>421</v>
      </c>
      <c r="E51" s="2" t="s">
        <v>295</v>
      </c>
      <c r="F51" s="2" t="s">
        <v>543</v>
      </c>
      <c r="G51" s="2" t="s">
        <v>544</v>
      </c>
      <c r="H51" s="2" t="s">
        <v>12</v>
      </c>
      <c r="I51" s="2" t="s">
        <v>506</v>
      </c>
      <c r="J51" s="2" t="s">
        <v>19</v>
      </c>
      <c r="K51" s="2" t="s">
        <v>417</v>
      </c>
      <c r="L51" s="2" t="s">
        <v>416</v>
      </c>
      <c r="M51" s="2">
        <v>2500</v>
      </c>
      <c r="N51" s="2">
        <v>1</v>
      </c>
      <c r="O51" s="12">
        <v>2500</v>
      </c>
      <c r="P51" s="2">
        <v>2139</v>
      </c>
    </row>
    <row r="52" spans="1:16" ht="105">
      <c r="A52" s="2" t="s">
        <v>182</v>
      </c>
      <c r="B52" s="5">
        <v>54100</v>
      </c>
      <c r="C52" s="4" t="s">
        <v>189</v>
      </c>
      <c r="D52" s="4" t="s">
        <v>421</v>
      </c>
      <c r="E52" s="4" t="s">
        <v>190</v>
      </c>
      <c r="F52" s="4" t="s">
        <v>223</v>
      </c>
      <c r="G52" s="4" t="s">
        <v>456</v>
      </c>
      <c r="H52" s="4" t="s">
        <v>12</v>
      </c>
      <c r="I52" s="4" t="s">
        <v>489</v>
      </c>
      <c r="J52" s="4" t="s">
        <v>13</v>
      </c>
      <c r="K52" s="9" t="s">
        <v>417</v>
      </c>
      <c r="L52" s="9" t="s">
        <v>416</v>
      </c>
      <c r="M52" s="3">
        <v>20000</v>
      </c>
      <c r="N52" s="3">
        <v>1</v>
      </c>
      <c r="O52" s="11">
        <v>20000</v>
      </c>
      <c r="P52" s="9">
        <v>1962</v>
      </c>
    </row>
    <row r="53" spans="1:16" ht="60">
      <c r="A53" s="2" t="s">
        <v>166</v>
      </c>
      <c r="B53" s="5">
        <v>54100</v>
      </c>
      <c r="C53" s="4" t="s">
        <v>167</v>
      </c>
      <c r="D53" s="4" t="s">
        <v>421</v>
      </c>
      <c r="E53" s="4" t="s">
        <v>168</v>
      </c>
      <c r="F53" s="4" t="s">
        <v>169</v>
      </c>
      <c r="G53" s="4" t="s">
        <v>170</v>
      </c>
      <c r="H53" s="4" t="s">
        <v>12</v>
      </c>
      <c r="I53" s="4" t="s">
        <v>512</v>
      </c>
      <c r="J53" s="4" t="s">
        <v>19</v>
      </c>
      <c r="K53" s="9" t="s">
        <v>417</v>
      </c>
      <c r="L53" s="9" t="s">
        <v>417</v>
      </c>
      <c r="M53" s="3">
        <v>300</v>
      </c>
      <c r="N53" s="3">
        <v>2</v>
      </c>
      <c r="O53" s="11">
        <v>600</v>
      </c>
      <c r="P53" s="9">
        <v>1913</v>
      </c>
    </row>
    <row r="54" spans="1:16" ht="60">
      <c r="A54" s="2" t="s">
        <v>166</v>
      </c>
      <c r="B54" s="5">
        <v>56515</v>
      </c>
      <c r="C54" s="4" t="s">
        <v>167</v>
      </c>
      <c r="D54" s="4" t="s">
        <v>421</v>
      </c>
      <c r="E54" s="4" t="s">
        <v>168</v>
      </c>
      <c r="F54" s="4" t="s">
        <v>171</v>
      </c>
      <c r="G54" s="4" t="s">
        <v>172</v>
      </c>
      <c r="H54" s="4" t="s">
        <v>12</v>
      </c>
      <c r="I54" s="4" t="s">
        <v>494</v>
      </c>
      <c r="J54" s="4" t="s">
        <v>13</v>
      </c>
      <c r="K54" s="9" t="s">
        <v>417</v>
      </c>
      <c r="L54" s="9" t="s">
        <v>416</v>
      </c>
      <c r="M54" s="3">
        <v>750</v>
      </c>
      <c r="N54" s="3">
        <v>1</v>
      </c>
      <c r="O54" s="11">
        <v>750</v>
      </c>
      <c r="P54" s="9">
        <v>1914</v>
      </c>
    </row>
    <row r="55" spans="1:16" ht="75">
      <c r="A55" s="2" t="s">
        <v>166</v>
      </c>
      <c r="B55" s="5">
        <v>53550</v>
      </c>
      <c r="C55" s="4" t="s">
        <v>167</v>
      </c>
      <c r="D55" s="4" t="s">
        <v>421</v>
      </c>
      <c r="E55" s="4" t="s">
        <v>168</v>
      </c>
      <c r="F55" s="4" t="s">
        <v>173</v>
      </c>
      <c r="G55" s="4" t="s">
        <v>174</v>
      </c>
      <c r="H55" s="4" t="s">
        <v>12</v>
      </c>
      <c r="I55" s="4" t="s">
        <v>494</v>
      </c>
      <c r="J55" s="4" t="s">
        <v>19</v>
      </c>
      <c r="K55" s="9" t="s">
        <v>417</v>
      </c>
      <c r="L55" s="9" t="s">
        <v>417</v>
      </c>
      <c r="M55" s="3">
        <v>100</v>
      </c>
      <c r="N55" s="3">
        <v>3</v>
      </c>
      <c r="O55" s="11">
        <v>300</v>
      </c>
      <c r="P55" s="9">
        <v>1914</v>
      </c>
    </row>
    <row r="56" spans="1:16" ht="60">
      <c r="A56" s="2" t="s">
        <v>166</v>
      </c>
      <c r="B56" s="5">
        <v>53550</v>
      </c>
      <c r="C56" s="4" t="s">
        <v>167</v>
      </c>
      <c r="D56" s="4" t="s">
        <v>421</v>
      </c>
      <c r="E56" s="4" t="s">
        <v>168</v>
      </c>
      <c r="F56" s="4" t="s">
        <v>180</v>
      </c>
      <c r="G56" s="4" t="s">
        <v>181</v>
      </c>
      <c r="H56" s="4" t="s">
        <v>12</v>
      </c>
      <c r="I56" s="4" t="s">
        <v>492</v>
      </c>
      <c r="J56" s="4" t="s">
        <v>13</v>
      </c>
      <c r="K56" s="9" t="s">
        <v>417</v>
      </c>
      <c r="L56" s="9" t="s">
        <v>416</v>
      </c>
      <c r="M56" s="3">
        <v>1500</v>
      </c>
      <c r="N56" s="3">
        <v>1</v>
      </c>
      <c r="O56" s="11">
        <v>1500</v>
      </c>
      <c r="P56" s="9">
        <v>1919</v>
      </c>
    </row>
    <row r="57" spans="1:16" ht="210">
      <c r="A57" s="2" t="s">
        <v>58</v>
      </c>
      <c r="B57" s="5">
        <v>54100</v>
      </c>
      <c r="C57" s="4" t="s">
        <v>59</v>
      </c>
      <c r="D57" s="4" t="s">
        <v>421</v>
      </c>
      <c r="E57" s="4" t="s">
        <v>60</v>
      </c>
      <c r="F57" s="4" t="s">
        <v>65</v>
      </c>
      <c r="G57" s="4" t="s">
        <v>66</v>
      </c>
      <c r="H57" s="4" t="s">
        <v>12</v>
      </c>
      <c r="I57" s="4" t="s">
        <v>492</v>
      </c>
      <c r="J57" s="4" t="s">
        <v>13</v>
      </c>
      <c r="K57" s="9" t="s">
        <v>416</v>
      </c>
      <c r="L57" s="9" t="s">
        <v>416</v>
      </c>
      <c r="M57" s="3">
        <v>32500</v>
      </c>
      <c r="N57" s="3">
        <v>1</v>
      </c>
      <c r="O57" s="11">
        <v>32500</v>
      </c>
      <c r="P57" s="9">
        <v>1832</v>
      </c>
    </row>
    <row r="58" spans="1:16" ht="197.25" customHeight="1">
      <c r="A58" s="2" t="s">
        <v>120</v>
      </c>
      <c r="B58" s="5">
        <v>55400</v>
      </c>
      <c r="C58" s="4" t="s">
        <v>121</v>
      </c>
      <c r="D58" s="4" t="s">
        <v>421</v>
      </c>
      <c r="E58" s="4" t="s">
        <v>122</v>
      </c>
      <c r="F58" s="4" t="s">
        <v>123</v>
      </c>
      <c r="G58" s="4" t="s">
        <v>124</v>
      </c>
      <c r="H58" s="4" t="s">
        <v>12</v>
      </c>
      <c r="I58" s="4" t="s">
        <v>514</v>
      </c>
      <c r="J58" s="4" t="s">
        <v>23</v>
      </c>
      <c r="K58" s="9" t="s">
        <v>417</v>
      </c>
      <c r="L58" s="9" t="s">
        <v>417</v>
      </c>
      <c r="M58" s="3">
        <v>10000</v>
      </c>
      <c r="N58" s="3">
        <v>1</v>
      </c>
      <c r="O58" s="11">
        <v>10000</v>
      </c>
      <c r="P58" s="9">
        <v>1866</v>
      </c>
    </row>
    <row r="59" spans="1:16" ht="45" customHeight="1">
      <c r="A59" s="2" t="s">
        <v>120</v>
      </c>
      <c r="B59" s="5">
        <v>54100</v>
      </c>
      <c r="C59" s="4" t="s">
        <v>121</v>
      </c>
      <c r="D59" s="4" t="s">
        <v>421</v>
      </c>
      <c r="E59" s="4" t="s">
        <v>122</v>
      </c>
      <c r="F59" s="4" t="s">
        <v>398</v>
      </c>
      <c r="G59" s="4" t="s">
        <v>399</v>
      </c>
      <c r="H59" s="4" t="s">
        <v>12</v>
      </c>
      <c r="I59" s="4" t="s">
        <v>513</v>
      </c>
      <c r="J59" s="4" t="s">
        <v>126</v>
      </c>
      <c r="K59" s="9" t="s">
        <v>417</v>
      </c>
      <c r="L59" s="9" t="s">
        <v>417</v>
      </c>
      <c r="M59" s="3">
        <v>1000</v>
      </c>
      <c r="N59" s="3">
        <v>1</v>
      </c>
      <c r="O59" s="11">
        <v>1000</v>
      </c>
      <c r="P59" s="9">
        <v>2133</v>
      </c>
    </row>
    <row r="60" spans="1:16" ht="45">
      <c r="A60" s="2" t="s">
        <v>120</v>
      </c>
      <c r="B60" s="5">
        <v>56515</v>
      </c>
      <c r="C60" s="4" t="s">
        <v>394</v>
      </c>
      <c r="D60" s="4" t="s">
        <v>421</v>
      </c>
      <c r="E60" s="4" t="s">
        <v>395</v>
      </c>
      <c r="F60" s="4" t="s">
        <v>400</v>
      </c>
      <c r="G60" s="4" t="s">
        <v>400</v>
      </c>
      <c r="H60" s="4" t="s">
        <v>12</v>
      </c>
      <c r="I60" s="4" t="s">
        <v>505</v>
      </c>
      <c r="J60" s="4" t="s">
        <v>126</v>
      </c>
      <c r="K60" s="9" t="s">
        <v>416</v>
      </c>
      <c r="L60" s="9" t="s">
        <v>416</v>
      </c>
      <c r="M60" s="3">
        <v>25000</v>
      </c>
      <c r="N60" s="3">
        <v>1</v>
      </c>
      <c r="O60" s="11">
        <v>25000</v>
      </c>
      <c r="P60" s="9">
        <v>2134</v>
      </c>
    </row>
    <row r="61" spans="1:16" ht="213.75" customHeight="1">
      <c r="A61" s="2" t="s">
        <v>120</v>
      </c>
      <c r="B61" s="5">
        <v>54110</v>
      </c>
      <c r="C61" s="4" t="s">
        <v>394</v>
      </c>
      <c r="D61" s="4" t="s">
        <v>421</v>
      </c>
      <c r="E61" s="4" t="s">
        <v>395</v>
      </c>
      <c r="F61" s="4" t="s">
        <v>402</v>
      </c>
      <c r="G61" s="4" t="s">
        <v>402</v>
      </c>
      <c r="H61" s="4" t="s">
        <v>12</v>
      </c>
      <c r="I61" s="4" t="s">
        <v>515</v>
      </c>
      <c r="J61" s="4" t="s">
        <v>126</v>
      </c>
      <c r="K61" s="9" t="s">
        <v>417</v>
      </c>
      <c r="L61" s="9" t="s">
        <v>417</v>
      </c>
      <c r="M61" s="3">
        <v>3000</v>
      </c>
      <c r="N61" s="3">
        <v>3</v>
      </c>
      <c r="O61" s="11">
        <v>9000</v>
      </c>
      <c r="P61" s="9">
        <v>2137</v>
      </c>
    </row>
    <row r="62" spans="1:16" ht="150">
      <c r="A62" s="2" t="s">
        <v>301</v>
      </c>
      <c r="B62" s="5">
        <v>55400</v>
      </c>
      <c r="C62" s="4" t="s">
        <v>302</v>
      </c>
      <c r="D62" s="4" t="s">
        <v>421</v>
      </c>
      <c r="E62" s="4" t="s">
        <v>303</v>
      </c>
      <c r="F62" s="4" t="s">
        <v>305</v>
      </c>
      <c r="G62" s="4" t="s">
        <v>306</v>
      </c>
      <c r="H62" s="4" t="s">
        <v>12</v>
      </c>
      <c r="I62" s="4" t="s">
        <v>548</v>
      </c>
      <c r="J62" s="4" t="s">
        <v>23</v>
      </c>
      <c r="K62" s="9" t="s">
        <v>417</v>
      </c>
      <c r="L62" s="9" t="s">
        <v>417</v>
      </c>
      <c r="M62" s="3">
        <v>8183</v>
      </c>
      <c r="N62" s="3">
        <v>1</v>
      </c>
      <c r="O62" s="11">
        <v>8183</v>
      </c>
      <c r="P62" s="9">
        <v>2100</v>
      </c>
    </row>
    <row r="63" spans="1:16" ht="75">
      <c r="A63" s="2" t="s">
        <v>76</v>
      </c>
      <c r="B63" s="5">
        <v>54110</v>
      </c>
      <c r="C63" s="4" t="s">
        <v>127</v>
      </c>
      <c r="D63" s="4" t="s">
        <v>421</v>
      </c>
      <c r="E63" s="4" t="s">
        <v>128</v>
      </c>
      <c r="F63" s="4" t="s">
        <v>154</v>
      </c>
      <c r="G63" s="4" t="s">
        <v>155</v>
      </c>
      <c r="H63" s="4" t="s">
        <v>12</v>
      </c>
      <c r="I63" s="4" t="s">
        <v>493</v>
      </c>
      <c r="J63" s="4" t="s">
        <v>13</v>
      </c>
      <c r="K63" s="9" t="s">
        <v>416</v>
      </c>
      <c r="L63" s="9" t="s">
        <v>417</v>
      </c>
      <c r="M63" s="3">
        <v>5000</v>
      </c>
      <c r="N63" s="3">
        <v>1</v>
      </c>
      <c r="O63" s="11">
        <v>5000</v>
      </c>
      <c r="P63" s="9">
        <v>1787</v>
      </c>
    </row>
    <row r="64" spans="1:16" ht="60">
      <c r="A64" s="2" t="s">
        <v>142</v>
      </c>
      <c r="B64" s="5">
        <v>53920</v>
      </c>
      <c r="C64" s="4" t="s">
        <v>143</v>
      </c>
      <c r="D64" s="4" t="s">
        <v>421</v>
      </c>
      <c r="E64" s="4" t="s">
        <v>144</v>
      </c>
      <c r="F64" s="4" t="s">
        <v>145</v>
      </c>
      <c r="G64" s="4" t="s">
        <v>146</v>
      </c>
      <c r="H64" s="4" t="s">
        <v>12</v>
      </c>
      <c r="I64" s="4" t="s">
        <v>489</v>
      </c>
      <c r="J64" s="4" t="s">
        <v>13</v>
      </c>
      <c r="K64" s="9" t="s">
        <v>416</v>
      </c>
      <c r="L64" s="9" t="s">
        <v>416</v>
      </c>
      <c r="M64" s="3">
        <v>200</v>
      </c>
      <c r="N64" s="3">
        <v>1</v>
      </c>
      <c r="O64" s="11">
        <v>200</v>
      </c>
      <c r="P64" s="9">
        <v>1872</v>
      </c>
    </row>
    <row r="65" spans="1:16" ht="60">
      <c r="A65" s="2" t="s">
        <v>142</v>
      </c>
      <c r="B65" s="5">
        <v>54110</v>
      </c>
      <c r="C65" s="4" t="s">
        <v>143</v>
      </c>
      <c r="D65" s="4" t="s">
        <v>421</v>
      </c>
      <c r="E65" s="4" t="s">
        <v>144</v>
      </c>
      <c r="F65" s="4" t="s">
        <v>147</v>
      </c>
      <c r="G65" s="4" t="s">
        <v>148</v>
      </c>
      <c r="H65" s="4" t="s">
        <v>12</v>
      </c>
      <c r="I65" s="4" t="s">
        <v>489</v>
      </c>
      <c r="J65" s="4" t="s">
        <v>13</v>
      </c>
      <c r="K65" s="9" t="s">
        <v>416</v>
      </c>
      <c r="L65" s="9" t="s">
        <v>416</v>
      </c>
      <c r="M65" s="3">
        <v>10</v>
      </c>
      <c r="N65" s="3">
        <v>100</v>
      </c>
      <c r="O65" s="11">
        <v>1000</v>
      </c>
      <c r="P65" s="9">
        <v>1872</v>
      </c>
    </row>
    <row r="66" spans="1:16" ht="111.75" customHeight="1">
      <c r="A66" s="2" t="s">
        <v>310</v>
      </c>
      <c r="B66" s="5">
        <v>54100</v>
      </c>
      <c r="C66" s="4" t="s">
        <v>318</v>
      </c>
      <c r="D66" s="4" t="s">
        <v>421</v>
      </c>
      <c r="E66" s="4" t="s">
        <v>319</v>
      </c>
      <c r="F66" s="4" t="s">
        <v>347</v>
      </c>
      <c r="G66" s="4" t="s">
        <v>479</v>
      </c>
      <c r="H66" s="4" t="s">
        <v>12</v>
      </c>
      <c r="I66" s="4" t="s">
        <v>528</v>
      </c>
      <c r="J66" s="4" t="s">
        <v>348</v>
      </c>
      <c r="K66" s="9" t="s">
        <v>417</v>
      </c>
      <c r="L66" s="9" t="s">
        <v>417</v>
      </c>
      <c r="M66" s="3">
        <v>10000</v>
      </c>
      <c r="N66" s="3">
        <v>1</v>
      </c>
      <c r="O66" s="11">
        <v>10000</v>
      </c>
      <c r="P66" s="9">
        <v>1970</v>
      </c>
    </row>
    <row r="67" spans="1:16" ht="49.5" customHeight="1">
      <c r="A67" s="2" t="s">
        <v>224</v>
      </c>
      <c r="B67" s="5">
        <v>54100</v>
      </c>
      <c r="C67" s="4" t="s">
        <v>228</v>
      </c>
      <c r="D67" s="4" t="s">
        <v>421</v>
      </c>
      <c r="E67" s="4" t="s">
        <v>229</v>
      </c>
      <c r="F67" s="4" t="s">
        <v>230</v>
      </c>
      <c r="G67" s="4" t="s">
        <v>231</v>
      </c>
      <c r="H67" s="4" t="s">
        <v>12</v>
      </c>
      <c r="I67" s="4" t="s">
        <v>489</v>
      </c>
      <c r="J67" s="4" t="s">
        <v>13</v>
      </c>
      <c r="K67" s="9" t="s">
        <v>417</v>
      </c>
      <c r="L67" s="9" t="s">
        <v>417</v>
      </c>
      <c r="M67" s="3">
        <v>14</v>
      </c>
      <c r="N67" s="3">
        <v>440</v>
      </c>
      <c r="O67" s="11">
        <v>6160</v>
      </c>
      <c r="P67" s="9">
        <v>1864</v>
      </c>
    </row>
    <row r="68" spans="1:16" ht="120">
      <c r="A68" s="2" t="s">
        <v>224</v>
      </c>
      <c r="B68" s="5">
        <v>54100</v>
      </c>
      <c r="C68" s="4" t="s">
        <v>228</v>
      </c>
      <c r="D68" s="4" t="s">
        <v>421</v>
      </c>
      <c r="E68" s="4" t="s">
        <v>229</v>
      </c>
      <c r="F68" s="4" t="s">
        <v>230</v>
      </c>
      <c r="G68" s="4" t="s">
        <v>508</v>
      </c>
      <c r="H68" s="4" t="s">
        <v>12</v>
      </c>
      <c r="I68" s="4" t="s">
        <v>489</v>
      </c>
      <c r="J68" s="4" t="s">
        <v>13</v>
      </c>
      <c r="K68" s="9" t="s">
        <v>417</v>
      </c>
      <c r="L68" s="9" t="s">
        <v>417</v>
      </c>
      <c r="M68" s="3">
        <v>125</v>
      </c>
      <c r="N68" s="3">
        <v>20</v>
      </c>
      <c r="O68" s="11">
        <v>2500</v>
      </c>
      <c r="P68" s="9">
        <v>1864</v>
      </c>
    </row>
    <row r="69" spans="1:16" ht="165">
      <c r="A69" s="2" t="s">
        <v>224</v>
      </c>
      <c r="B69" s="5">
        <v>54100</v>
      </c>
      <c r="C69" s="4" t="s">
        <v>228</v>
      </c>
      <c r="D69" s="4" t="s">
        <v>421</v>
      </c>
      <c r="E69" s="4" t="s">
        <v>229</v>
      </c>
      <c r="F69" s="4" t="s">
        <v>232</v>
      </c>
      <c r="G69" s="4" t="s">
        <v>509</v>
      </c>
      <c r="H69" s="4" t="s">
        <v>12</v>
      </c>
      <c r="I69" s="4" t="s">
        <v>489</v>
      </c>
      <c r="J69" s="4" t="s">
        <v>13</v>
      </c>
      <c r="K69" s="9" t="s">
        <v>417</v>
      </c>
      <c r="L69" s="9" t="s">
        <v>417</v>
      </c>
      <c r="M69" s="3">
        <v>125</v>
      </c>
      <c r="N69" s="3">
        <v>20</v>
      </c>
      <c r="O69" s="11">
        <v>2500</v>
      </c>
      <c r="P69" s="9">
        <v>1864</v>
      </c>
    </row>
    <row r="70" spans="1:16" ht="61.5" customHeight="1">
      <c r="A70" s="2" t="s">
        <v>205</v>
      </c>
      <c r="B70" s="5">
        <v>54100</v>
      </c>
      <c r="C70" s="4" t="s">
        <v>206</v>
      </c>
      <c r="D70" s="4" t="s">
        <v>422</v>
      </c>
      <c r="E70" s="4" t="s">
        <v>207</v>
      </c>
      <c r="F70" s="4" t="s">
        <v>211</v>
      </c>
      <c r="G70" s="4" t="s">
        <v>212</v>
      </c>
      <c r="H70" s="4" t="s">
        <v>12</v>
      </c>
      <c r="I70" s="4" t="s">
        <v>507</v>
      </c>
      <c r="J70" s="4" t="s">
        <v>10</v>
      </c>
      <c r="K70" s="9" t="s">
        <v>417</v>
      </c>
      <c r="L70" s="9" t="s">
        <v>417</v>
      </c>
      <c r="M70" s="3">
        <v>2200</v>
      </c>
      <c r="N70" s="3">
        <v>1</v>
      </c>
      <c r="O70" s="11">
        <v>2200</v>
      </c>
      <c r="P70" s="9">
        <v>1944</v>
      </c>
    </row>
    <row r="71" spans="1:16" ht="320.25" customHeight="1">
      <c r="A71" s="2" t="s">
        <v>274</v>
      </c>
      <c r="B71" s="5">
        <v>53550</v>
      </c>
      <c r="C71" s="4" t="s">
        <v>275</v>
      </c>
      <c r="D71" s="4" t="s">
        <v>422</v>
      </c>
      <c r="E71" s="4" t="s">
        <v>276</v>
      </c>
      <c r="F71" s="4" t="s">
        <v>281</v>
      </c>
      <c r="G71" s="4" t="s">
        <v>282</v>
      </c>
      <c r="H71" s="4" t="s">
        <v>12</v>
      </c>
      <c r="I71" s="4" t="s">
        <v>538</v>
      </c>
      <c r="J71" s="4" t="s">
        <v>13</v>
      </c>
      <c r="K71" s="9" t="s">
        <v>416</v>
      </c>
      <c r="L71" s="9" t="s">
        <v>417</v>
      </c>
      <c r="M71" s="3">
        <v>9000</v>
      </c>
      <c r="N71" s="3">
        <v>1</v>
      </c>
      <c r="O71" s="11">
        <v>9000</v>
      </c>
      <c r="P71" s="9">
        <v>2060</v>
      </c>
    </row>
    <row r="72" spans="1:16" s="3" customFormat="1" ht="110.25" customHeight="1">
      <c r="A72" s="2" t="s">
        <v>24</v>
      </c>
      <c r="B72" s="5">
        <v>53550</v>
      </c>
      <c r="C72" s="4" t="s">
        <v>25</v>
      </c>
      <c r="D72" s="4" t="s">
        <v>423</v>
      </c>
      <c r="E72" s="4" t="s">
        <v>26</v>
      </c>
      <c r="F72" s="4" t="s">
        <v>192</v>
      </c>
      <c r="G72" s="4" t="s">
        <v>193</v>
      </c>
      <c r="H72" s="4" t="s">
        <v>12</v>
      </c>
      <c r="I72" s="4" t="s">
        <v>494</v>
      </c>
      <c r="J72" s="4" t="s">
        <v>13</v>
      </c>
      <c r="K72" s="9" t="s">
        <v>417</v>
      </c>
      <c r="L72" s="9" t="s">
        <v>416</v>
      </c>
      <c r="M72" s="3">
        <v>200</v>
      </c>
      <c r="N72" s="3">
        <v>2</v>
      </c>
      <c r="O72" s="11">
        <v>400</v>
      </c>
      <c r="P72" s="9">
        <v>1794</v>
      </c>
    </row>
    <row r="73" spans="1:16" ht="60">
      <c r="A73" s="2" t="s">
        <v>160</v>
      </c>
      <c r="B73" s="5">
        <v>53550</v>
      </c>
      <c r="C73" s="4" t="s">
        <v>161</v>
      </c>
      <c r="D73" s="4" t="s">
        <v>425</v>
      </c>
      <c r="E73" s="4" t="s">
        <v>162</v>
      </c>
      <c r="F73" s="4" t="s">
        <v>163</v>
      </c>
      <c r="G73" s="4" t="s">
        <v>164</v>
      </c>
      <c r="H73" s="4" t="s">
        <v>12</v>
      </c>
      <c r="I73" s="4" t="s">
        <v>512</v>
      </c>
      <c r="J73" s="4" t="s">
        <v>19</v>
      </c>
      <c r="K73" s="9" t="s">
        <v>417</v>
      </c>
      <c r="L73" s="9" t="s">
        <v>417</v>
      </c>
      <c r="M73" s="3">
        <v>20000</v>
      </c>
      <c r="N73" s="3">
        <v>1</v>
      </c>
      <c r="O73" s="11">
        <v>20000</v>
      </c>
      <c r="P73" s="9">
        <v>1900</v>
      </c>
    </row>
    <row r="74" spans="1:16" ht="75">
      <c r="A74" s="2" t="s">
        <v>160</v>
      </c>
      <c r="B74" s="5">
        <v>53210</v>
      </c>
      <c r="C74" s="4" t="s">
        <v>161</v>
      </c>
      <c r="D74" s="4" t="s">
        <v>425</v>
      </c>
      <c r="E74" s="4" t="s">
        <v>162</v>
      </c>
      <c r="F74" s="4" t="s">
        <v>165</v>
      </c>
      <c r="G74" s="4" t="s">
        <v>165</v>
      </c>
      <c r="H74" s="4" t="s">
        <v>12</v>
      </c>
      <c r="I74" s="4" t="s">
        <v>494</v>
      </c>
      <c r="J74" s="4" t="s">
        <v>126</v>
      </c>
      <c r="K74" s="9" t="s">
        <v>417</v>
      </c>
      <c r="L74" s="9" t="s">
        <v>417</v>
      </c>
      <c r="M74" s="3">
        <v>10000</v>
      </c>
      <c r="N74" s="3">
        <v>1</v>
      </c>
      <c r="O74" s="11">
        <v>10000</v>
      </c>
      <c r="P74" s="9">
        <v>1906</v>
      </c>
    </row>
    <row r="75" spans="1:16" ht="409.5">
      <c r="A75" s="2" t="s">
        <v>233</v>
      </c>
      <c r="B75" s="5">
        <v>53550</v>
      </c>
      <c r="C75" s="4" t="s">
        <v>234</v>
      </c>
      <c r="D75" s="4" t="s">
        <v>425</v>
      </c>
      <c r="E75" s="4" t="s">
        <v>235</v>
      </c>
      <c r="F75" s="4" t="s">
        <v>236</v>
      </c>
      <c r="G75" s="4" t="s">
        <v>529</v>
      </c>
      <c r="H75" s="4" t="s">
        <v>12</v>
      </c>
      <c r="I75" s="4" t="s">
        <v>512</v>
      </c>
      <c r="J75" s="4" t="s">
        <v>10</v>
      </c>
      <c r="K75" s="9" t="s">
        <v>416</v>
      </c>
      <c r="L75" s="9" t="s">
        <v>416</v>
      </c>
      <c r="M75" s="3">
        <v>30000</v>
      </c>
      <c r="N75" s="3">
        <v>1</v>
      </c>
      <c r="O75" s="11">
        <v>30000</v>
      </c>
      <c r="P75" s="9">
        <v>1981</v>
      </c>
    </row>
    <row r="76" spans="1:16" ht="60">
      <c r="A76" s="2" t="s">
        <v>233</v>
      </c>
      <c r="B76" s="5">
        <v>56520</v>
      </c>
      <c r="C76" s="4" t="s">
        <v>234</v>
      </c>
      <c r="D76" s="4" t="s">
        <v>425</v>
      </c>
      <c r="E76" s="4" t="s">
        <v>235</v>
      </c>
      <c r="F76" s="4" t="s">
        <v>241</v>
      </c>
      <c r="G76" s="4" t="s">
        <v>242</v>
      </c>
      <c r="H76" s="4" t="s">
        <v>12</v>
      </c>
      <c r="I76" s="4" t="s">
        <v>512</v>
      </c>
      <c r="J76" s="4" t="s">
        <v>13</v>
      </c>
      <c r="K76" s="9" t="s">
        <v>416</v>
      </c>
      <c r="L76" s="9" t="s">
        <v>416</v>
      </c>
      <c r="M76" s="3">
        <v>2500</v>
      </c>
      <c r="N76" s="3">
        <v>1</v>
      </c>
      <c r="O76" s="11">
        <v>2500</v>
      </c>
      <c r="P76" s="9">
        <v>1981</v>
      </c>
    </row>
    <row r="77" spans="1:16" ht="60">
      <c r="A77" s="2" t="s">
        <v>233</v>
      </c>
      <c r="B77" s="5">
        <v>56120</v>
      </c>
      <c r="C77" s="4" t="s">
        <v>234</v>
      </c>
      <c r="D77" s="4" t="s">
        <v>425</v>
      </c>
      <c r="E77" s="4" t="s">
        <v>235</v>
      </c>
      <c r="F77" s="4" t="s">
        <v>239</v>
      </c>
      <c r="G77" s="4" t="s">
        <v>240</v>
      </c>
      <c r="H77" s="4" t="s">
        <v>12</v>
      </c>
      <c r="I77" s="4" t="s">
        <v>512</v>
      </c>
      <c r="J77" s="4" t="s">
        <v>13</v>
      </c>
      <c r="K77" s="9" t="s">
        <v>416</v>
      </c>
      <c r="L77" s="9" t="s">
        <v>416</v>
      </c>
      <c r="M77" s="3">
        <v>1000</v>
      </c>
      <c r="N77" s="3">
        <v>2</v>
      </c>
      <c r="O77" s="11">
        <v>2000</v>
      </c>
      <c r="P77" s="9">
        <v>1987</v>
      </c>
    </row>
    <row r="78" spans="1:16" ht="60">
      <c r="A78" s="2" t="s">
        <v>233</v>
      </c>
      <c r="B78" s="5">
        <v>55400</v>
      </c>
      <c r="C78" s="4" t="s">
        <v>234</v>
      </c>
      <c r="D78" s="4" t="s">
        <v>425</v>
      </c>
      <c r="E78" s="4" t="s">
        <v>235</v>
      </c>
      <c r="F78" s="4" t="s">
        <v>243</v>
      </c>
      <c r="G78" s="4" t="s">
        <v>244</v>
      </c>
      <c r="H78" s="4" t="s">
        <v>12</v>
      </c>
      <c r="I78" s="4" t="s">
        <v>531</v>
      </c>
      <c r="J78" s="4" t="s">
        <v>13</v>
      </c>
      <c r="K78" s="9" t="s">
        <v>416</v>
      </c>
      <c r="L78" s="9" t="s">
        <v>416</v>
      </c>
      <c r="M78" s="3">
        <v>250</v>
      </c>
      <c r="N78" s="3">
        <v>5</v>
      </c>
      <c r="O78" s="11">
        <v>1250</v>
      </c>
      <c r="P78" s="9">
        <v>2005</v>
      </c>
    </row>
    <row r="79" spans="1:16" ht="60">
      <c r="A79" s="2" t="s">
        <v>233</v>
      </c>
      <c r="B79" s="5">
        <v>53300</v>
      </c>
      <c r="C79" s="4" t="s">
        <v>234</v>
      </c>
      <c r="D79" s="4" t="s">
        <v>425</v>
      </c>
      <c r="E79" s="4" t="s">
        <v>235</v>
      </c>
      <c r="F79" s="4" t="s">
        <v>247</v>
      </c>
      <c r="G79" s="4" t="s">
        <v>248</v>
      </c>
      <c r="H79" s="4" t="s">
        <v>12</v>
      </c>
      <c r="I79" s="4" t="s">
        <v>531</v>
      </c>
      <c r="J79" s="4" t="s">
        <v>13</v>
      </c>
      <c r="K79" s="9" t="s">
        <v>416</v>
      </c>
      <c r="L79" s="9" t="s">
        <v>416</v>
      </c>
      <c r="M79" s="3">
        <v>500</v>
      </c>
      <c r="N79" s="3">
        <v>10</v>
      </c>
      <c r="O79" s="11">
        <v>5000</v>
      </c>
      <c r="P79" s="9">
        <v>2010</v>
      </c>
    </row>
    <row r="80" spans="1:16" ht="79.5" customHeight="1">
      <c r="A80" s="2" t="s">
        <v>274</v>
      </c>
      <c r="B80" s="5">
        <v>53500</v>
      </c>
      <c r="C80" s="4" t="s">
        <v>283</v>
      </c>
      <c r="D80" s="4" t="s">
        <v>425</v>
      </c>
      <c r="E80" s="4" t="s">
        <v>284</v>
      </c>
      <c r="F80" s="4" t="s">
        <v>285</v>
      </c>
      <c r="G80" s="4" t="s">
        <v>286</v>
      </c>
      <c r="H80" s="4" t="s">
        <v>12</v>
      </c>
      <c r="I80" s="4" t="s">
        <v>541</v>
      </c>
      <c r="J80" s="4" t="s">
        <v>19</v>
      </c>
      <c r="K80" s="9" t="s">
        <v>416</v>
      </c>
      <c r="L80" s="9" t="s">
        <v>417</v>
      </c>
      <c r="M80" s="3">
        <v>50000</v>
      </c>
      <c r="N80" s="3">
        <v>1</v>
      </c>
      <c r="O80" s="11">
        <v>50000</v>
      </c>
      <c r="P80" s="9">
        <v>2063</v>
      </c>
    </row>
    <row r="81" spans="1:16" ht="90">
      <c r="A81" s="2" t="s">
        <v>72</v>
      </c>
      <c r="B81" s="5">
        <v>54101</v>
      </c>
      <c r="C81" s="4" t="s">
        <v>73</v>
      </c>
      <c r="D81" s="4" t="s">
        <v>425</v>
      </c>
      <c r="E81" s="4" t="s">
        <v>74</v>
      </c>
      <c r="F81" s="4" t="s">
        <v>403</v>
      </c>
      <c r="G81" s="4" t="s">
        <v>404</v>
      </c>
      <c r="H81" s="4" t="s">
        <v>12</v>
      </c>
      <c r="I81" s="4" t="s">
        <v>523</v>
      </c>
      <c r="J81" s="4" t="s">
        <v>13</v>
      </c>
      <c r="K81" s="9" t="s">
        <v>416</v>
      </c>
      <c r="L81" s="9" t="s">
        <v>416</v>
      </c>
      <c r="M81" s="3">
        <v>1000</v>
      </c>
      <c r="N81" s="3">
        <v>4</v>
      </c>
      <c r="O81" s="11">
        <v>4000</v>
      </c>
      <c r="P81" s="9">
        <v>2016</v>
      </c>
    </row>
    <row r="82" spans="1:16" ht="96" customHeight="1">
      <c r="A82" s="2" t="s">
        <v>72</v>
      </c>
      <c r="B82" s="5">
        <v>54100</v>
      </c>
      <c r="C82" s="4" t="s">
        <v>73</v>
      </c>
      <c r="D82" s="4" t="s">
        <v>425</v>
      </c>
      <c r="E82" s="4" t="s">
        <v>74</v>
      </c>
      <c r="F82" s="4" t="s">
        <v>257</v>
      </c>
      <c r="G82" s="4" t="s">
        <v>258</v>
      </c>
      <c r="H82" s="4" t="s">
        <v>12</v>
      </c>
      <c r="I82" s="4" t="s">
        <v>522</v>
      </c>
      <c r="J82" s="4" t="s">
        <v>259</v>
      </c>
      <c r="K82" s="9" t="s">
        <v>416</v>
      </c>
      <c r="L82" s="9" t="s">
        <v>417</v>
      </c>
      <c r="M82" s="3">
        <v>10000</v>
      </c>
      <c r="N82" s="3">
        <v>1</v>
      </c>
      <c r="O82" s="11">
        <v>10000</v>
      </c>
      <c r="P82" s="9">
        <v>2022</v>
      </c>
    </row>
    <row r="83" spans="1:16" ht="105">
      <c r="A83" s="2" t="s">
        <v>67</v>
      </c>
      <c r="B83" s="5">
        <v>55400</v>
      </c>
      <c r="C83" s="4" t="s">
        <v>68</v>
      </c>
      <c r="D83" s="4" t="s">
        <v>424</v>
      </c>
      <c r="E83" s="4" t="s">
        <v>69</v>
      </c>
      <c r="F83" s="4" t="s">
        <v>132</v>
      </c>
      <c r="G83" s="4" t="s">
        <v>444</v>
      </c>
      <c r="H83" s="4" t="s">
        <v>12</v>
      </c>
      <c r="I83" s="4" t="s">
        <v>489</v>
      </c>
      <c r="J83" s="4" t="s">
        <v>23</v>
      </c>
      <c r="K83" s="9" t="s">
        <v>417</v>
      </c>
      <c r="L83" s="9" t="s">
        <v>416</v>
      </c>
      <c r="M83" s="3">
        <v>1</v>
      </c>
      <c r="N83" s="3">
        <v>1100</v>
      </c>
      <c r="O83" s="11">
        <v>1100</v>
      </c>
      <c r="P83" s="9">
        <v>1868</v>
      </c>
    </row>
    <row r="84" spans="1:16" ht="195">
      <c r="A84" s="2" t="s">
        <v>67</v>
      </c>
      <c r="B84" s="5">
        <v>59120</v>
      </c>
      <c r="C84" s="4" t="s">
        <v>68</v>
      </c>
      <c r="D84" s="4" t="s">
        <v>424</v>
      </c>
      <c r="E84" s="4" t="s">
        <v>69</v>
      </c>
      <c r="F84" s="4" t="s">
        <v>141</v>
      </c>
      <c r="G84" s="4" t="s">
        <v>447</v>
      </c>
      <c r="H84" s="4" t="s">
        <v>12</v>
      </c>
      <c r="I84" s="4" t="s">
        <v>516</v>
      </c>
      <c r="J84" s="4" t="s">
        <v>13</v>
      </c>
      <c r="K84" s="9" t="s">
        <v>417</v>
      </c>
      <c r="L84" s="9" t="s">
        <v>416</v>
      </c>
      <c r="M84" s="3">
        <v>46900</v>
      </c>
      <c r="N84" s="3">
        <v>1</v>
      </c>
      <c r="O84" s="11">
        <v>46900</v>
      </c>
      <c r="P84" s="9">
        <v>1871</v>
      </c>
    </row>
    <row r="85" spans="1:16" ht="170.25" customHeight="1">
      <c r="A85" s="2" t="s">
        <v>194</v>
      </c>
      <c r="B85" s="5">
        <v>55400</v>
      </c>
      <c r="C85" s="4" t="s">
        <v>195</v>
      </c>
      <c r="D85" s="4" t="s">
        <v>424</v>
      </c>
      <c r="E85" s="4" t="s">
        <v>196</v>
      </c>
      <c r="F85" s="4" t="s">
        <v>197</v>
      </c>
      <c r="G85" s="4" t="s">
        <v>198</v>
      </c>
      <c r="H85" s="4" t="s">
        <v>12</v>
      </c>
      <c r="I85" s="4" t="s">
        <v>489</v>
      </c>
      <c r="J85" s="4" t="s">
        <v>126</v>
      </c>
      <c r="K85" s="9" t="s">
        <v>417</v>
      </c>
      <c r="L85" s="9" t="s">
        <v>416</v>
      </c>
      <c r="M85" s="3">
        <v>2749</v>
      </c>
      <c r="N85" s="3">
        <v>1</v>
      </c>
      <c r="O85" s="11">
        <v>2749</v>
      </c>
      <c r="P85" s="9">
        <v>1927</v>
      </c>
    </row>
    <row r="86" spans="1:16" ht="167.25" customHeight="1">
      <c r="A86" s="2" t="s">
        <v>194</v>
      </c>
      <c r="B86" s="5">
        <v>54100</v>
      </c>
      <c r="C86" s="4" t="s">
        <v>253</v>
      </c>
      <c r="D86" s="4" t="s">
        <v>424</v>
      </c>
      <c r="E86" s="4" t="s">
        <v>254</v>
      </c>
      <c r="F86" s="4" t="s">
        <v>255</v>
      </c>
      <c r="G86" s="4" t="s">
        <v>256</v>
      </c>
      <c r="H86" s="4" t="s">
        <v>12</v>
      </c>
      <c r="I86" s="4" t="s">
        <v>489</v>
      </c>
      <c r="J86" s="4" t="s">
        <v>13</v>
      </c>
      <c r="K86" s="9" t="s">
        <v>417</v>
      </c>
      <c r="L86" s="9" t="s">
        <v>417</v>
      </c>
      <c r="M86" s="3">
        <v>5000</v>
      </c>
      <c r="N86" s="3">
        <v>1</v>
      </c>
      <c r="O86" s="11">
        <v>5000</v>
      </c>
      <c r="P86" s="9">
        <v>2020</v>
      </c>
    </row>
    <row r="87" spans="1:16" ht="60">
      <c r="A87" s="2" t="s">
        <v>32</v>
      </c>
      <c r="B87" s="5">
        <v>54100</v>
      </c>
      <c r="C87" s="4" t="s">
        <v>33</v>
      </c>
      <c r="D87" s="4" t="s">
        <v>424</v>
      </c>
      <c r="E87" s="4" t="s">
        <v>34</v>
      </c>
      <c r="F87" s="4" t="s">
        <v>201</v>
      </c>
      <c r="G87" s="4" t="s">
        <v>202</v>
      </c>
      <c r="H87" s="4" t="s">
        <v>12</v>
      </c>
      <c r="I87" s="4" t="s">
        <v>492</v>
      </c>
      <c r="J87" s="4" t="s">
        <v>13</v>
      </c>
      <c r="K87" s="9" t="s">
        <v>416</v>
      </c>
      <c r="L87" s="9" t="s">
        <v>416</v>
      </c>
      <c r="M87" s="3">
        <v>3000</v>
      </c>
      <c r="N87" s="3">
        <v>1</v>
      </c>
      <c r="O87" s="11">
        <v>3000</v>
      </c>
      <c r="P87" s="9">
        <v>1812</v>
      </c>
    </row>
    <row r="88" spans="1:16" ht="150">
      <c r="A88" s="2" t="s">
        <v>32</v>
      </c>
      <c r="B88" s="5">
        <v>53550</v>
      </c>
      <c r="C88" s="4" t="s">
        <v>33</v>
      </c>
      <c r="D88" s="4" t="s">
        <v>424</v>
      </c>
      <c r="E88" s="4" t="s">
        <v>34</v>
      </c>
      <c r="F88" s="4" t="s">
        <v>35</v>
      </c>
      <c r="G88" s="4" t="s">
        <v>461</v>
      </c>
      <c r="H88" s="4" t="s">
        <v>12</v>
      </c>
      <c r="I88" s="4" t="s">
        <v>495</v>
      </c>
      <c r="J88" s="4" t="s">
        <v>10</v>
      </c>
      <c r="K88" s="9" t="s">
        <v>416</v>
      </c>
      <c r="L88" s="9" t="s">
        <v>416</v>
      </c>
      <c r="M88" s="3">
        <v>7000</v>
      </c>
      <c r="N88" s="3">
        <v>1</v>
      </c>
      <c r="O88" s="11">
        <v>7000</v>
      </c>
      <c r="P88" s="9">
        <v>1814</v>
      </c>
    </row>
    <row r="89" spans="1:16" ht="120">
      <c r="A89" s="2" t="s">
        <v>32</v>
      </c>
      <c r="B89" s="5">
        <v>53550</v>
      </c>
      <c r="C89" s="4" t="s">
        <v>33</v>
      </c>
      <c r="D89" s="4" t="s">
        <v>424</v>
      </c>
      <c r="E89" s="4" t="s">
        <v>34</v>
      </c>
      <c r="F89" s="4" t="s">
        <v>36</v>
      </c>
      <c r="G89" s="4" t="s">
        <v>462</v>
      </c>
      <c r="H89" s="4" t="s">
        <v>12</v>
      </c>
      <c r="I89" s="4" t="s">
        <v>495</v>
      </c>
      <c r="J89" s="4" t="s">
        <v>10</v>
      </c>
      <c r="K89" s="9" t="s">
        <v>417</v>
      </c>
      <c r="L89" s="9" t="s">
        <v>416</v>
      </c>
      <c r="M89" s="3">
        <v>20000</v>
      </c>
      <c r="N89" s="3">
        <v>1</v>
      </c>
      <c r="O89" s="11">
        <v>20000</v>
      </c>
      <c r="P89" s="9">
        <v>1814</v>
      </c>
    </row>
    <row r="90" spans="1:16" ht="120">
      <c r="A90" s="2" t="s">
        <v>32</v>
      </c>
      <c r="B90" s="5">
        <v>53220</v>
      </c>
      <c r="C90" s="4" t="s">
        <v>33</v>
      </c>
      <c r="D90" s="4" t="s">
        <v>424</v>
      </c>
      <c r="E90" s="4" t="s">
        <v>34</v>
      </c>
      <c r="F90" s="4" t="s">
        <v>203</v>
      </c>
      <c r="G90" s="4" t="s">
        <v>204</v>
      </c>
      <c r="H90" s="4" t="s">
        <v>12</v>
      </c>
      <c r="I90" s="4" t="s">
        <v>495</v>
      </c>
      <c r="J90" s="4" t="s">
        <v>16</v>
      </c>
      <c r="K90" s="9" t="s">
        <v>416</v>
      </c>
      <c r="L90" s="9" t="s">
        <v>416</v>
      </c>
      <c r="M90" s="3">
        <v>16560</v>
      </c>
      <c r="N90" s="3">
        <v>1</v>
      </c>
      <c r="O90" s="11">
        <v>16560</v>
      </c>
      <c r="P90" s="9">
        <v>1816</v>
      </c>
    </row>
    <row r="91" spans="1:16" ht="90">
      <c r="A91" s="2" t="s">
        <v>72</v>
      </c>
      <c r="B91" s="2">
        <v>54101</v>
      </c>
      <c r="C91" s="2" t="s">
        <v>73</v>
      </c>
      <c r="D91" s="2"/>
      <c r="E91" s="2" t="s">
        <v>74</v>
      </c>
      <c r="F91" s="2" t="s">
        <v>403</v>
      </c>
      <c r="G91" s="2" t="s">
        <v>404</v>
      </c>
      <c r="H91" s="2" t="s">
        <v>12</v>
      </c>
      <c r="I91" s="2"/>
      <c r="J91" s="2" t="s">
        <v>13</v>
      </c>
      <c r="K91" s="2" t="s">
        <v>416</v>
      </c>
      <c r="L91" s="2" t="s">
        <v>416</v>
      </c>
      <c r="M91" s="2">
        <v>1000</v>
      </c>
      <c r="N91" s="2">
        <v>4</v>
      </c>
      <c r="O91" s="12">
        <v>4000</v>
      </c>
      <c r="P91" s="2">
        <v>2016</v>
      </c>
    </row>
    <row r="92" spans="1:16" ht="60">
      <c r="A92" s="2" t="s">
        <v>5</v>
      </c>
      <c r="B92" s="5">
        <v>51129</v>
      </c>
      <c r="C92" s="4" t="s">
        <v>6</v>
      </c>
      <c r="D92" s="4" t="s">
        <v>421</v>
      </c>
      <c r="E92" s="4" t="s">
        <v>7</v>
      </c>
      <c r="F92" s="4" t="s">
        <v>8</v>
      </c>
      <c r="G92" s="4" t="s">
        <v>406</v>
      </c>
      <c r="H92" s="4" t="s">
        <v>9</v>
      </c>
      <c r="I92" s="4" t="s">
        <v>488</v>
      </c>
      <c r="J92" s="4" t="s">
        <v>10</v>
      </c>
      <c r="K92" s="9" t="s">
        <v>417</v>
      </c>
      <c r="L92" s="9" t="s">
        <v>416</v>
      </c>
      <c r="M92" s="3">
        <v>10752</v>
      </c>
      <c r="N92" s="3">
        <v>1</v>
      </c>
      <c r="O92" s="11">
        <v>10752</v>
      </c>
      <c r="P92" s="9">
        <v>1773</v>
      </c>
    </row>
    <row r="93" spans="1:16" ht="75">
      <c r="A93" s="2" t="s">
        <v>5</v>
      </c>
      <c r="B93" s="5">
        <v>51230</v>
      </c>
      <c r="C93" s="4" t="s">
        <v>6</v>
      </c>
      <c r="D93" s="4" t="s">
        <v>421</v>
      </c>
      <c r="E93" s="4" t="s">
        <v>7</v>
      </c>
      <c r="F93" s="4" t="s">
        <v>14</v>
      </c>
      <c r="G93" s="4" t="s">
        <v>15</v>
      </c>
      <c r="H93" s="4" t="s">
        <v>9</v>
      </c>
      <c r="I93" s="4" t="s">
        <v>490</v>
      </c>
      <c r="J93" s="4" t="s">
        <v>16</v>
      </c>
      <c r="K93" s="9" t="s">
        <v>417</v>
      </c>
      <c r="L93" s="9" t="s">
        <v>416</v>
      </c>
      <c r="M93" s="3">
        <v>36500</v>
      </c>
      <c r="N93" s="3">
        <v>1</v>
      </c>
      <c r="O93" s="11">
        <v>36500</v>
      </c>
      <c r="P93" s="9">
        <v>1776</v>
      </c>
    </row>
    <row r="94" spans="1:16" ht="210">
      <c r="A94" s="2" t="s">
        <v>5</v>
      </c>
      <c r="B94" s="5">
        <v>51129</v>
      </c>
      <c r="C94" s="4" t="s">
        <v>6</v>
      </c>
      <c r="D94" s="4" t="s">
        <v>421</v>
      </c>
      <c r="E94" s="4" t="s">
        <v>7</v>
      </c>
      <c r="F94" s="4" t="s">
        <v>262</v>
      </c>
      <c r="G94" s="4" t="s">
        <v>263</v>
      </c>
      <c r="H94" s="4" t="s">
        <v>9</v>
      </c>
      <c r="I94" s="4" t="s">
        <v>527</v>
      </c>
      <c r="J94" s="4" t="s">
        <v>43</v>
      </c>
      <c r="K94" s="9" t="s">
        <v>417</v>
      </c>
      <c r="L94" s="9" t="s">
        <v>416</v>
      </c>
      <c r="M94" s="3">
        <v>13120</v>
      </c>
      <c r="N94" s="3">
        <v>1</v>
      </c>
      <c r="O94" s="11">
        <v>13120</v>
      </c>
      <c r="P94" s="9">
        <v>2025</v>
      </c>
    </row>
    <row r="95" spans="1:16" ht="60">
      <c r="A95" s="2" t="s">
        <v>374</v>
      </c>
      <c r="B95" s="5">
        <v>51114</v>
      </c>
      <c r="C95" s="4" t="s">
        <v>375</v>
      </c>
      <c r="D95" s="4" t="s">
        <v>421</v>
      </c>
      <c r="E95" s="4" t="s">
        <v>376</v>
      </c>
      <c r="F95" s="4" t="s">
        <v>380</v>
      </c>
      <c r="G95" s="4" t="s">
        <v>381</v>
      </c>
      <c r="H95" s="4" t="s">
        <v>9</v>
      </c>
      <c r="I95" s="4" t="s">
        <v>551</v>
      </c>
      <c r="J95" s="4" t="s">
        <v>126</v>
      </c>
      <c r="K95" s="9" t="s">
        <v>416</v>
      </c>
      <c r="L95" s="9" t="s">
        <v>417</v>
      </c>
      <c r="M95" s="3">
        <v>25890</v>
      </c>
      <c r="N95" s="3">
        <v>1</v>
      </c>
      <c r="O95" s="11">
        <v>25890</v>
      </c>
      <c r="P95" s="9">
        <v>2118</v>
      </c>
    </row>
    <row r="96" spans="1:16" ht="60">
      <c r="A96" s="2" t="s">
        <v>374</v>
      </c>
      <c r="B96" s="5">
        <v>51310</v>
      </c>
      <c r="C96" s="4" t="s">
        <v>375</v>
      </c>
      <c r="D96" s="4" t="s">
        <v>421</v>
      </c>
      <c r="E96" s="4" t="s">
        <v>376</v>
      </c>
      <c r="F96" s="4" t="s">
        <v>382</v>
      </c>
      <c r="G96" s="4" t="s">
        <v>383</v>
      </c>
      <c r="H96" s="4" t="s">
        <v>9</v>
      </c>
      <c r="I96" s="4" t="s">
        <v>551</v>
      </c>
      <c r="J96" s="4" t="s">
        <v>126</v>
      </c>
      <c r="K96" s="9" t="s">
        <v>416</v>
      </c>
      <c r="L96" s="9" t="s">
        <v>417</v>
      </c>
      <c r="M96" s="3">
        <v>9625</v>
      </c>
      <c r="N96" s="3">
        <v>1</v>
      </c>
      <c r="O96" s="11">
        <v>9625</v>
      </c>
      <c r="P96" s="9">
        <v>2118</v>
      </c>
    </row>
    <row r="97" spans="1:16" ht="60">
      <c r="A97" s="2" t="s">
        <v>374</v>
      </c>
      <c r="B97" s="5">
        <v>51114</v>
      </c>
      <c r="C97" s="4" t="s">
        <v>375</v>
      </c>
      <c r="D97" s="4" t="s">
        <v>421</v>
      </c>
      <c r="E97" s="4" t="s">
        <v>376</v>
      </c>
      <c r="F97" s="4" t="s">
        <v>387</v>
      </c>
      <c r="G97" s="4" t="s">
        <v>388</v>
      </c>
      <c r="H97" s="4" t="s">
        <v>9</v>
      </c>
      <c r="I97" s="4" t="s">
        <v>551</v>
      </c>
      <c r="J97" s="4" t="s">
        <v>126</v>
      </c>
      <c r="K97" s="9" t="s">
        <v>417</v>
      </c>
      <c r="L97" s="9" t="s">
        <v>416</v>
      </c>
      <c r="M97" s="3">
        <v>10700</v>
      </c>
      <c r="N97" s="3">
        <v>1</v>
      </c>
      <c r="O97" s="11">
        <v>10700</v>
      </c>
      <c r="P97" s="9">
        <v>2121</v>
      </c>
    </row>
    <row r="98" spans="1:16" ht="60">
      <c r="A98" s="2" t="s">
        <v>374</v>
      </c>
      <c r="B98" s="5">
        <v>51114</v>
      </c>
      <c r="C98" s="4" t="s">
        <v>375</v>
      </c>
      <c r="D98" s="4" t="s">
        <v>421</v>
      </c>
      <c r="E98" s="4" t="s">
        <v>376</v>
      </c>
      <c r="F98" s="4" t="s">
        <v>385</v>
      </c>
      <c r="G98" s="4" t="s">
        <v>385</v>
      </c>
      <c r="H98" s="4" t="s">
        <v>9</v>
      </c>
      <c r="I98" s="4" t="s">
        <v>551</v>
      </c>
      <c r="J98" s="4" t="s">
        <v>126</v>
      </c>
      <c r="K98" s="9" t="s">
        <v>416</v>
      </c>
      <c r="L98" s="9" t="s">
        <v>417</v>
      </c>
      <c r="M98" s="3">
        <v>10356</v>
      </c>
      <c r="N98" s="3">
        <v>1</v>
      </c>
      <c r="O98" s="11">
        <v>10356</v>
      </c>
      <c r="P98" s="9">
        <v>2125</v>
      </c>
    </row>
    <row r="99" spans="1:16" ht="60">
      <c r="A99" s="2" t="s">
        <v>374</v>
      </c>
      <c r="B99" s="5">
        <v>51310</v>
      </c>
      <c r="C99" s="4" t="s">
        <v>375</v>
      </c>
      <c r="D99" s="4" t="s">
        <v>421</v>
      </c>
      <c r="E99" s="4" t="s">
        <v>376</v>
      </c>
      <c r="F99" s="4" t="s">
        <v>386</v>
      </c>
      <c r="G99" s="4" t="s">
        <v>386</v>
      </c>
      <c r="H99" s="4" t="s">
        <v>9</v>
      </c>
      <c r="I99" s="4" t="s">
        <v>489</v>
      </c>
      <c r="J99" s="4" t="s">
        <v>126</v>
      </c>
      <c r="K99" s="9" t="s">
        <v>416</v>
      </c>
      <c r="L99" s="9" t="s">
        <v>417</v>
      </c>
      <c r="M99" s="3">
        <v>51780</v>
      </c>
      <c r="N99" s="3">
        <v>1</v>
      </c>
      <c r="O99" s="11">
        <v>51780</v>
      </c>
      <c r="P99" s="9">
        <v>2127</v>
      </c>
    </row>
    <row r="100" spans="1:16" ht="60">
      <c r="A100" s="2" t="s">
        <v>374</v>
      </c>
      <c r="B100" s="5">
        <v>51114</v>
      </c>
      <c r="C100" s="4" t="s">
        <v>375</v>
      </c>
      <c r="D100" s="4" t="s">
        <v>421</v>
      </c>
      <c r="E100" s="4" t="s">
        <v>376</v>
      </c>
      <c r="F100" s="4" t="s">
        <v>391</v>
      </c>
      <c r="G100" s="4" t="s">
        <v>392</v>
      </c>
      <c r="H100" s="4" t="s">
        <v>9</v>
      </c>
      <c r="I100" s="4" t="s">
        <v>489</v>
      </c>
      <c r="J100" s="4" t="s">
        <v>126</v>
      </c>
      <c r="K100" s="9" t="s">
        <v>417</v>
      </c>
      <c r="L100" s="9" t="s">
        <v>416</v>
      </c>
      <c r="M100" s="3">
        <v>41000</v>
      </c>
      <c r="N100" s="3">
        <v>1</v>
      </c>
      <c r="O100" s="11">
        <v>41000</v>
      </c>
      <c r="P100" s="9">
        <v>2127</v>
      </c>
    </row>
    <row r="101" spans="1:16" ht="60">
      <c r="A101" s="2" t="s">
        <v>368</v>
      </c>
      <c r="B101" s="5">
        <v>51230</v>
      </c>
      <c r="C101" s="4" t="s">
        <v>369</v>
      </c>
      <c r="D101" s="4" t="s">
        <v>421</v>
      </c>
      <c r="E101" s="4" t="s">
        <v>370</v>
      </c>
      <c r="F101" s="4" t="s">
        <v>373</v>
      </c>
      <c r="G101" s="4" t="s">
        <v>485</v>
      </c>
      <c r="H101" s="4" t="s">
        <v>9</v>
      </c>
      <c r="I101" s="4" t="s">
        <v>505</v>
      </c>
      <c r="J101" s="4" t="s">
        <v>13</v>
      </c>
      <c r="K101" s="9" t="s">
        <v>417</v>
      </c>
      <c r="L101" s="9" t="s">
        <v>416</v>
      </c>
      <c r="M101" s="3">
        <v>24771</v>
      </c>
      <c r="N101" s="3">
        <v>1</v>
      </c>
      <c r="O101" s="11">
        <v>24771</v>
      </c>
      <c r="P101" s="9">
        <v>2049</v>
      </c>
    </row>
    <row r="102" spans="1:16" ht="60">
      <c r="A102" s="2" t="s">
        <v>368</v>
      </c>
      <c r="B102" s="5">
        <v>51310</v>
      </c>
      <c r="C102" s="4" t="s">
        <v>369</v>
      </c>
      <c r="D102" s="4" t="s">
        <v>421</v>
      </c>
      <c r="E102" s="4" t="s">
        <v>370</v>
      </c>
      <c r="F102" s="4" t="s">
        <v>371</v>
      </c>
      <c r="G102" s="4" t="s">
        <v>372</v>
      </c>
      <c r="H102" s="4" t="s">
        <v>9</v>
      </c>
      <c r="I102" s="4" t="s">
        <v>505</v>
      </c>
      <c r="J102" s="4" t="s">
        <v>13</v>
      </c>
      <c r="K102" s="9" t="s">
        <v>416</v>
      </c>
      <c r="L102" s="9" t="s">
        <v>417</v>
      </c>
      <c r="M102" s="3">
        <v>60000</v>
      </c>
      <c r="N102" s="3">
        <v>1</v>
      </c>
      <c r="O102" s="11">
        <v>60000</v>
      </c>
      <c r="P102" s="9">
        <v>2116</v>
      </c>
    </row>
    <row r="103" spans="1:16" ht="120">
      <c r="A103" s="2" t="s">
        <v>38</v>
      </c>
      <c r="B103" s="5">
        <v>51310</v>
      </c>
      <c r="C103" s="4" t="s">
        <v>39</v>
      </c>
      <c r="D103" s="4" t="s">
        <v>421</v>
      </c>
      <c r="E103" s="4" t="s">
        <v>40</v>
      </c>
      <c r="F103" s="4" t="s">
        <v>41</v>
      </c>
      <c r="G103" s="4" t="s">
        <v>42</v>
      </c>
      <c r="H103" s="4" t="s">
        <v>9</v>
      </c>
      <c r="I103" s="4" t="s">
        <v>498</v>
      </c>
      <c r="J103" s="4" t="s">
        <v>497</v>
      </c>
      <c r="K103" s="9" t="s">
        <v>416</v>
      </c>
      <c r="L103" s="9" t="s">
        <v>417</v>
      </c>
      <c r="M103" s="3">
        <v>11028</v>
      </c>
      <c r="N103" s="3">
        <v>1</v>
      </c>
      <c r="O103" s="11">
        <v>11028</v>
      </c>
      <c r="P103" s="9">
        <v>1821</v>
      </c>
    </row>
    <row r="104" spans="1:16" ht="105">
      <c r="A104" s="2" t="s">
        <v>38</v>
      </c>
      <c r="B104" s="5">
        <v>51320</v>
      </c>
      <c r="C104" s="4" t="s">
        <v>39</v>
      </c>
      <c r="D104" s="4" t="s">
        <v>421</v>
      </c>
      <c r="E104" s="4" t="s">
        <v>40</v>
      </c>
      <c r="F104" s="4" t="s">
        <v>44</v>
      </c>
      <c r="G104" s="4" t="s">
        <v>45</v>
      </c>
      <c r="H104" s="4" t="s">
        <v>9</v>
      </c>
      <c r="I104" s="4" t="s">
        <v>499</v>
      </c>
      <c r="J104" s="4" t="s">
        <v>13</v>
      </c>
      <c r="K104" s="9" t="s">
        <v>416</v>
      </c>
      <c r="L104" s="9" t="s">
        <v>417</v>
      </c>
      <c r="M104" s="3">
        <v>6400</v>
      </c>
      <c r="N104" s="3">
        <v>1</v>
      </c>
      <c r="O104" s="11">
        <v>6400</v>
      </c>
      <c r="P104" s="9">
        <v>1822</v>
      </c>
    </row>
    <row r="105" spans="1:16" ht="120">
      <c r="A105" s="2" t="s">
        <v>38</v>
      </c>
      <c r="B105" s="5">
        <v>51310</v>
      </c>
      <c r="C105" s="4" t="s">
        <v>39</v>
      </c>
      <c r="D105" s="4" t="s">
        <v>421</v>
      </c>
      <c r="E105" s="4" t="s">
        <v>40</v>
      </c>
      <c r="F105" s="4" t="s">
        <v>46</v>
      </c>
      <c r="G105" s="4" t="s">
        <v>47</v>
      </c>
      <c r="H105" s="4" t="s">
        <v>9</v>
      </c>
      <c r="I105" s="4" t="s">
        <v>500</v>
      </c>
      <c r="J105" s="4" t="s">
        <v>13</v>
      </c>
      <c r="K105" s="9" t="s">
        <v>416</v>
      </c>
      <c r="L105" s="9" t="s">
        <v>417</v>
      </c>
      <c r="M105" s="3">
        <v>170000</v>
      </c>
      <c r="N105" s="3">
        <v>1</v>
      </c>
      <c r="O105" s="11">
        <v>170000</v>
      </c>
      <c r="P105" s="9">
        <v>1823</v>
      </c>
    </row>
    <row r="106" spans="1:16" ht="105">
      <c r="A106" s="2" t="s">
        <v>38</v>
      </c>
      <c r="B106" s="5">
        <v>51310</v>
      </c>
      <c r="C106" s="4" t="s">
        <v>39</v>
      </c>
      <c r="D106" s="4" t="s">
        <v>421</v>
      </c>
      <c r="E106" s="4" t="s">
        <v>40</v>
      </c>
      <c r="F106" s="4" t="s">
        <v>48</v>
      </c>
      <c r="G106" s="4" t="s">
        <v>49</v>
      </c>
      <c r="H106" s="4" t="s">
        <v>9</v>
      </c>
      <c r="I106" s="4" t="s">
        <v>501</v>
      </c>
      <c r="J106" s="4" t="s">
        <v>16</v>
      </c>
      <c r="K106" s="9" t="s">
        <v>417</v>
      </c>
      <c r="L106" s="9" t="s">
        <v>417</v>
      </c>
      <c r="M106" s="3">
        <v>10102</v>
      </c>
      <c r="N106" s="3">
        <v>1</v>
      </c>
      <c r="O106" s="11">
        <v>10102</v>
      </c>
      <c r="P106" s="9">
        <v>1824</v>
      </c>
    </row>
    <row r="107" spans="1:16" ht="90">
      <c r="A107" s="2" t="s">
        <v>87</v>
      </c>
      <c r="B107" s="5">
        <v>51310</v>
      </c>
      <c r="C107" s="4" t="s">
        <v>88</v>
      </c>
      <c r="D107" s="4" t="s">
        <v>421</v>
      </c>
      <c r="E107" s="4" t="s">
        <v>89</v>
      </c>
      <c r="F107" s="4" t="s">
        <v>90</v>
      </c>
      <c r="G107" s="4" t="s">
        <v>434</v>
      </c>
      <c r="H107" s="4" t="s">
        <v>9</v>
      </c>
      <c r="I107" s="4" t="s">
        <v>505</v>
      </c>
      <c r="J107" s="4" t="s">
        <v>13</v>
      </c>
      <c r="K107" s="9" t="s">
        <v>416</v>
      </c>
      <c r="L107" s="9" t="s">
        <v>416</v>
      </c>
      <c r="M107" s="3">
        <v>5600</v>
      </c>
      <c r="N107" s="3">
        <v>1</v>
      </c>
      <c r="O107" s="11">
        <v>5600</v>
      </c>
      <c r="P107" s="9">
        <v>1843</v>
      </c>
    </row>
    <row r="108" spans="1:16" ht="60">
      <c r="A108" s="2" t="s">
        <v>87</v>
      </c>
      <c r="B108" s="5">
        <v>51316</v>
      </c>
      <c r="C108" s="4" t="s">
        <v>88</v>
      </c>
      <c r="D108" s="4" t="s">
        <v>421</v>
      </c>
      <c r="E108" s="4" t="s">
        <v>89</v>
      </c>
      <c r="F108" s="4" t="s">
        <v>219</v>
      </c>
      <c r="G108" s="4" t="s">
        <v>220</v>
      </c>
      <c r="H108" s="4" t="s">
        <v>9</v>
      </c>
      <c r="I108" s="4" t="s">
        <v>505</v>
      </c>
      <c r="J108" s="4" t="s">
        <v>13</v>
      </c>
      <c r="K108" s="9" t="s">
        <v>417</v>
      </c>
      <c r="L108" s="9" t="s">
        <v>416</v>
      </c>
      <c r="M108" s="3">
        <v>10</v>
      </c>
      <c r="N108" s="3">
        <v>2132</v>
      </c>
      <c r="O108" s="11">
        <v>21320</v>
      </c>
      <c r="P108" s="9">
        <v>1844</v>
      </c>
    </row>
    <row r="109" spans="1:16" ht="345">
      <c r="A109" s="2" t="s">
        <v>87</v>
      </c>
      <c r="B109" s="5">
        <v>51230</v>
      </c>
      <c r="C109" s="4" t="s">
        <v>91</v>
      </c>
      <c r="D109" s="4" t="s">
        <v>421</v>
      </c>
      <c r="E109" s="4" t="s">
        <v>92</v>
      </c>
      <c r="F109" s="4" t="s">
        <v>260</v>
      </c>
      <c r="G109" s="4" t="s">
        <v>465</v>
      </c>
      <c r="H109" s="4" t="s">
        <v>9</v>
      </c>
      <c r="I109" s="4" t="s">
        <v>505</v>
      </c>
      <c r="J109" s="4" t="s">
        <v>13</v>
      </c>
      <c r="K109" s="9" t="s">
        <v>417</v>
      </c>
      <c r="L109" s="9" t="s">
        <v>416</v>
      </c>
      <c r="M109" s="3">
        <v>36868</v>
      </c>
      <c r="N109" s="3">
        <v>1</v>
      </c>
      <c r="O109" s="11">
        <v>36868</v>
      </c>
      <c r="P109" s="9">
        <v>1844</v>
      </c>
    </row>
    <row r="110" spans="1:16" ht="120">
      <c r="A110" s="2" t="s">
        <v>87</v>
      </c>
      <c r="B110" s="5">
        <v>51316</v>
      </c>
      <c r="C110" s="4" t="s">
        <v>91</v>
      </c>
      <c r="D110" s="4" t="s">
        <v>421</v>
      </c>
      <c r="E110" s="4" t="s">
        <v>92</v>
      </c>
      <c r="F110" s="4" t="s">
        <v>219</v>
      </c>
      <c r="G110" s="4" t="s">
        <v>261</v>
      </c>
      <c r="H110" s="4" t="s">
        <v>9</v>
      </c>
      <c r="I110" s="4" t="s">
        <v>505</v>
      </c>
      <c r="J110" s="4" t="s">
        <v>16</v>
      </c>
      <c r="K110" s="9" t="s">
        <v>417</v>
      </c>
      <c r="L110" s="9" t="s">
        <v>416</v>
      </c>
      <c r="M110" s="3">
        <v>10</v>
      </c>
      <c r="N110" s="3">
        <v>2186</v>
      </c>
      <c r="O110" s="11">
        <v>21860</v>
      </c>
      <c r="P110" s="9">
        <v>1844</v>
      </c>
    </row>
    <row r="111" spans="1:16" ht="150">
      <c r="A111" s="2" t="s">
        <v>87</v>
      </c>
      <c r="B111" s="5">
        <v>51310</v>
      </c>
      <c r="C111" s="4" t="s">
        <v>94</v>
      </c>
      <c r="D111" s="4" t="s">
        <v>421</v>
      </c>
      <c r="E111" s="4" t="s">
        <v>95</v>
      </c>
      <c r="F111" s="4" t="s">
        <v>96</v>
      </c>
      <c r="G111" s="4" t="s">
        <v>436</v>
      </c>
      <c r="H111" s="4" t="s">
        <v>9</v>
      </c>
      <c r="I111" s="4" t="s">
        <v>505</v>
      </c>
      <c r="J111" s="4" t="s">
        <v>13</v>
      </c>
      <c r="K111" s="9" t="s">
        <v>416</v>
      </c>
      <c r="L111" s="9" t="s">
        <v>416</v>
      </c>
      <c r="M111" s="3">
        <v>8250</v>
      </c>
      <c r="N111" s="3">
        <v>1</v>
      </c>
      <c r="O111" s="11">
        <v>8250</v>
      </c>
      <c r="P111" s="9">
        <v>1854</v>
      </c>
    </row>
    <row r="112" spans="1:16" ht="120">
      <c r="A112" s="2" t="s">
        <v>87</v>
      </c>
      <c r="B112" s="5">
        <v>51310</v>
      </c>
      <c r="C112" s="4" t="s">
        <v>97</v>
      </c>
      <c r="D112" s="4" t="s">
        <v>421</v>
      </c>
      <c r="E112" s="4" t="s">
        <v>98</v>
      </c>
      <c r="F112" s="4" t="s">
        <v>100</v>
      </c>
      <c r="G112" s="4" t="s">
        <v>101</v>
      </c>
      <c r="H112" s="4" t="s">
        <v>9</v>
      </c>
      <c r="I112" s="4" t="s">
        <v>492</v>
      </c>
      <c r="J112" s="4" t="s">
        <v>13</v>
      </c>
      <c r="K112" s="9" t="s">
        <v>416</v>
      </c>
      <c r="L112" s="9" t="s">
        <v>417</v>
      </c>
      <c r="M112" s="3">
        <v>750</v>
      </c>
      <c r="N112" s="3">
        <v>1</v>
      </c>
      <c r="O112" s="11">
        <v>750</v>
      </c>
      <c r="P112" s="9">
        <v>1856</v>
      </c>
    </row>
    <row r="113" spans="1:16" ht="60">
      <c r="A113" s="2" t="s">
        <v>87</v>
      </c>
      <c r="B113" s="5">
        <v>53210</v>
      </c>
      <c r="C113" s="4" t="s">
        <v>104</v>
      </c>
      <c r="D113" s="4" t="s">
        <v>421</v>
      </c>
      <c r="E113" s="4" t="s">
        <v>105</v>
      </c>
      <c r="F113" s="4" t="s">
        <v>106</v>
      </c>
      <c r="G113" s="4" t="s">
        <v>413</v>
      </c>
      <c r="H113" s="4" t="s">
        <v>9</v>
      </c>
      <c r="I113" s="4" t="s">
        <v>506</v>
      </c>
      <c r="J113" s="4" t="s">
        <v>43</v>
      </c>
      <c r="K113" s="9" t="s">
        <v>416</v>
      </c>
      <c r="L113" s="9" t="s">
        <v>416</v>
      </c>
      <c r="M113" s="3">
        <v>3000</v>
      </c>
      <c r="N113" s="3">
        <v>1</v>
      </c>
      <c r="O113" s="11">
        <v>3000</v>
      </c>
      <c r="P113" s="9">
        <v>1858</v>
      </c>
    </row>
    <row r="114" spans="1:16" ht="225">
      <c r="A114" s="2" t="s">
        <v>87</v>
      </c>
      <c r="B114" s="5">
        <v>51230</v>
      </c>
      <c r="C114" s="4" t="s">
        <v>104</v>
      </c>
      <c r="D114" s="4" t="s">
        <v>421</v>
      </c>
      <c r="E114" s="4" t="s">
        <v>105</v>
      </c>
      <c r="F114" s="4" t="s">
        <v>107</v>
      </c>
      <c r="G114" s="4" t="s">
        <v>504</v>
      </c>
      <c r="H114" s="4" t="s">
        <v>9</v>
      </c>
      <c r="I114" s="4" t="s">
        <v>506</v>
      </c>
      <c r="J114" s="4" t="s">
        <v>13</v>
      </c>
      <c r="K114" s="9" t="s">
        <v>416</v>
      </c>
      <c r="L114" s="9" t="s">
        <v>416</v>
      </c>
      <c r="M114" s="3">
        <v>53781</v>
      </c>
      <c r="N114" s="3">
        <v>1</v>
      </c>
      <c r="O114" s="11">
        <v>53781</v>
      </c>
      <c r="P114" s="9">
        <v>1858</v>
      </c>
    </row>
    <row r="115" spans="1:16" ht="105">
      <c r="A115" s="2" t="s">
        <v>87</v>
      </c>
      <c r="B115" s="5">
        <v>51130</v>
      </c>
      <c r="C115" s="4" t="s">
        <v>104</v>
      </c>
      <c r="D115" s="4" t="s">
        <v>421</v>
      </c>
      <c r="E115" s="4" t="s">
        <v>105</v>
      </c>
      <c r="F115" s="4" t="s">
        <v>108</v>
      </c>
      <c r="G115" s="4" t="s">
        <v>438</v>
      </c>
      <c r="H115" s="4" t="s">
        <v>9</v>
      </c>
      <c r="I115" s="4" t="s">
        <v>506</v>
      </c>
      <c r="J115" s="4" t="s">
        <v>16</v>
      </c>
      <c r="K115" s="9" t="s">
        <v>416</v>
      </c>
      <c r="L115" s="9" t="s">
        <v>416</v>
      </c>
      <c r="M115" s="3">
        <v>10000</v>
      </c>
      <c r="N115" s="3">
        <v>1</v>
      </c>
      <c r="O115" s="11">
        <v>10000</v>
      </c>
      <c r="P115" s="9">
        <v>1858</v>
      </c>
    </row>
    <row r="116" spans="1:16" ht="105">
      <c r="A116" s="2" t="s">
        <v>87</v>
      </c>
      <c r="B116" s="5">
        <v>51130</v>
      </c>
      <c r="C116" s="4" t="s">
        <v>104</v>
      </c>
      <c r="D116" s="4" t="s">
        <v>421</v>
      </c>
      <c r="E116" s="4" t="s">
        <v>105</v>
      </c>
      <c r="F116" s="4" t="s">
        <v>109</v>
      </c>
      <c r="G116" s="4" t="s">
        <v>438</v>
      </c>
      <c r="H116" s="4" t="s">
        <v>9</v>
      </c>
      <c r="I116" s="4" t="s">
        <v>506</v>
      </c>
      <c r="J116" s="4" t="s">
        <v>16</v>
      </c>
      <c r="K116" s="9" t="s">
        <v>416</v>
      </c>
      <c r="L116" s="9" t="s">
        <v>416</v>
      </c>
      <c r="M116" s="3">
        <v>16484</v>
      </c>
      <c r="N116" s="3">
        <v>1</v>
      </c>
      <c r="O116" s="11">
        <v>16484</v>
      </c>
      <c r="P116" s="9">
        <v>1858</v>
      </c>
    </row>
    <row r="117" spans="1:16" ht="60">
      <c r="A117" s="2" t="s">
        <v>87</v>
      </c>
      <c r="B117" s="5">
        <v>51310</v>
      </c>
      <c r="C117" s="4" t="s">
        <v>104</v>
      </c>
      <c r="D117" s="4" t="s">
        <v>421</v>
      </c>
      <c r="E117" s="4" t="s">
        <v>105</v>
      </c>
      <c r="F117" s="4" t="s">
        <v>110</v>
      </c>
      <c r="G117" s="4" t="s">
        <v>111</v>
      </c>
      <c r="H117" s="4" t="s">
        <v>9</v>
      </c>
      <c r="I117" s="4" t="s">
        <v>506</v>
      </c>
      <c r="J117" s="4" t="s">
        <v>10</v>
      </c>
      <c r="K117" s="9" t="s">
        <v>416</v>
      </c>
      <c r="L117" s="9" t="s">
        <v>416</v>
      </c>
      <c r="M117" s="3">
        <v>20000</v>
      </c>
      <c r="N117" s="3">
        <v>1</v>
      </c>
      <c r="O117" s="11">
        <v>20000</v>
      </c>
      <c r="P117" s="9">
        <v>1858</v>
      </c>
    </row>
    <row r="118" spans="1:16" ht="60">
      <c r="A118" s="2" t="s">
        <v>87</v>
      </c>
      <c r="B118" s="5">
        <v>51230</v>
      </c>
      <c r="C118" s="4" t="s">
        <v>104</v>
      </c>
      <c r="D118" s="4" t="s">
        <v>421</v>
      </c>
      <c r="E118" s="4" t="s">
        <v>105</v>
      </c>
      <c r="F118" s="4" t="s">
        <v>221</v>
      </c>
      <c r="G118" s="4" t="s">
        <v>222</v>
      </c>
      <c r="H118" s="4" t="s">
        <v>9</v>
      </c>
      <c r="I118" s="4" t="s">
        <v>506</v>
      </c>
      <c r="J118" s="4" t="s">
        <v>19</v>
      </c>
      <c r="K118" s="9" t="s">
        <v>417</v>
      </c>
      <c r="L118" s="9" t="s">
        <v>416</v>
      </c>
      <c r="M118" s="3">
        <v>32202</v>
      </c>
      <c r="N118" s="3">
        <v>1</v>
      </c>
      <c r="O118" s="11">
        <v>32202</v>
      </c>
      <c r="P118" s="9">
        <v>1858</v>
      </c>
    </row>
    <row r="119" spans="1:16" ht="105">
      <c r="A119" s="2" t="s">
        <v>293</v>
      </c>
      <c r="B119" s="5">
        <v>51310</v>
      </c>
      <c r="C119" s="4" t="s">
        <v>294</v>
      </c>
      <c r="D119" s="4" t="s">
        <v>421</v>
      </c>
      <c r="E119" s="4" t="s">
        <v>295</v>
      </c>
      <c r="F119" s="4" t="s">
        <v>296</v>
      </c>
      <c r="G119" s="4" t="s">
        <v>297</v>
      </c>
      <c r="H119" s="4" t="s">
        <v>9</v>
      </c>
      <c r="I119" s="4" t="s">
        <v>489</v>
      </c>
      <c r="J119" s="4" t="s">
        <v>19</v>
      </c>
      <c r="K119" s="9" t="s">
        <v>416</v>
      </c>
      <c r="L119" s="9" t="s">
        <v>416</v>
      </c>
      <c r="M119" s="3">
        <v>27000</v>
      </c>
      <c r="N119" s="3">
        <v>1</v>
      </c>
      <c r="O119" s="11">
        <v>27000</v>
      </c>
      <c r="P119" s="9">
        <v>2071</v>
      </c>
    </row>
    <row r="120" spans="1:16" ht="60">
      <c r="A120" s="2" t="s">
        <v>293</v>
      </c>
      <c r="B120" s="5">
        <v>51310</v>
      </c>
      <c r="C120" s="4" t="s">
        <v>294</v>
      </c>
      <c r="D120" s="4" t="s">
        <v>421</v>
      </c>
      <c r="E120" s="4" t="s">
        <v>295</v>
      </c>
      <c r="F120" s="4" t="s">
        <v>298</v>
      </c>
      <c r="G120" s="4" t="s">
        <v>299</v>
      </c>
      <c r="H120" s="4" t="s">
        <v>9</v>
      </c>
      <c r="I120" s="4" t="s">
        <v>489</v>
      </c>
      <c r="J120" s="4" t="s">
        <v>19</v>
      </c>
      <c r="K120" s="9" t="s">
        <v>417</v>
      </c>
      <c r="L120" s="9" t="s">
        <v>416</v>
      </c>
      <c r="M120" s="3">
        <v>7000</v>
      </c>
      <c r="N120" s="3">
        <v>1</v>
      </c>
      <c r="O120" s="11">
        <v>7000</v>
      </c>
      <c r="P120" s="9">
        <v>2072</v>
      </c>
    </row>
    <row r="121" spans="1:16" ht="270">
      <c r="A121" s="2" t="s">
        <v>293</v>
      </c>
      <c r="B121" s="5">
        <v>51310</v>
      </c>
      <c r="C121" s="4" t="s">
        <v>294</v>
      </c>
      <c r="D121" s="4" t="s">
        <v>421</v>
      </c>
      <c r="E121" s="4" t="s">
        <v>295</v>
      </c>
      <c r="F121" s="4" t="s">
        <v>300</v>
      </c>
      <c r="G121" s="4" t="s">
        <v>542</v>
      </c>
      <c r="H121" s="4" t="s">
        <v>9</v>
      </c>
      <c r="I121" s="4" t="s">
        <v>489</v>
      </c>
      <c r="J121" s="4" t="s">
        <v>13</v>
      </c>
      <c r="K121" s="9" t="s">
        <v>416</v>
      </c>
      <c r="L121" s="9" t="s">
        <v>416</v>
      </c>
      <c r="M121" s="3">
        <v>59000</v>
      </c>
      <c r="N121" s="3">
        <v>1</v>
      </c>
      <c r="O121" s="11">
        <v>59000</v>
      </c>
      <c r="P121" s="9">
        <v>2074</v>
      </c>
    </row>
    <row r="122" spans="1:16" ht="409.5">
      <c r="A122" s="2" t="s">
        <v>293</v>
      </c>
      <c r="B122" s="5">
        <v>51230</v>
      </c>
      <c r="C122" s="4" t="s">
        <v>294</v>
      </c>
      <c r="D122" s="4" t="s">
        <v>421</v>
      </c>
      <c r="E122" s="4" t="s">
        <v>295</v>
      </c>
      <c r="F122" s="4" t="s">
        <v>349</v>
      </c>
      <c r="G122" s="4" t="s">
        <v>480</v>
      </c>
      <c r="H122" s="4" t="s">
        <v>9</v>
      </c>
      <c r="I122" s="4" t="s">
        <v>489</v>
      </c>
      <c r="J122" s="4" t="s">
        <v>19</v>
      </c>
      <c r="K122" s="9" t="s">
        <v>417</v>
      </c>
      <c r="L122" s="9" t="s">
        <v>416</v>
      </c>
      <c r="M122" s="3">
        <v>59000</v>
      </c>
      <c r="N122" s="3">
        <v>1</v>
      </c>
      <c r="O122" s="11">
        <v>59000</v>
      </c>
      <c r="P122" s="9">
        <v>2107</v>
      </c>
    </row>
    <row r="123" spans="1:16" ht="75">
      <c r="A123" s="2" t="s">
        <v>293</v>
      </c>
      <c r="B123" s="5">
        <v>51230</v>
      </c>
      <c r="C123" s="4" t="s">
        <v>294</v>
      </c>
      <c r="D123" s="4" t="s">
        <v>421</v>
      </c>
      <c r="E123" s="4" t="s">
        <v>295</v>
      </c>
      <c r="F123" s="4" t="s">
        <v>358</v>
      </c>
      <c r="G123" s="4" t="s">
        <v>359</v>
      </c>
      <c r="H123" s="4" t="s">
        <v>9</v>
      </c>
      <c r="I123" s="4" t="s">
        <v>546</v>
      </c>
      <c r="J123" s="4" t="s">
        <v>19</v>
      </c>
      <c r="K123" s="9" t="s">
        <v>416</v>
      </c>
      <c r="L123" s="9" t="s">
        <v>416</v>
      </c>
      <c r="M123" s="3">
        <v>59000</v>
      </c>
      <c r="N123" s="3">
        <v>1</v>
      </c>
      <c r="O123" s="11">
        <v>59000</v>
      </c>
      <c r="P123" s="9">
        <v>2112</v>
      </c>
    </row>
    <row r="124" spans="1:16" ht="90">
      <c r="A124" s="2" t="s">
        <v>293</v>
      </c>
      <c r="B124" s="5">
        <v>51230</v>
      </c>
      <c r="C124" s="4" t="s">
        <v>294</v>
      </c>
      <c r="D124" s="4" t="s">
        <v>421</v>
      </c>
      <c r="E124" s="4" t="s">
        <v>295</v>
      </c>
      <c r="F124" s="4" t="s">
        <v>362</v>
      </c>
      <c r="G124" s="4" t="s">
        <v>363</v>
      </c>
      <c r="H124" s="4" t="s">
        <v>9</v>
      </c>
      <c r="I124" s="4" t="s">
        <v>547</v>
      </c>
      <c r="J124" s="4" t="s">
        <v>19</v>
      </c>
      <c r="K124" s="9" t="s">
        <v>417</v>
      </c>
      <c r="L124" s="9" t="s">
        <v>416</v>
      </c>
      <c r="M124" s="3">
        <v>59000</v>
      </c>
      <c r="N124" s="3">
        <v>1</v>
      </c>
      <c r="O124" s="11">
        <v>59000</v>
      </c>
      <c r="P124" s="9">
        <v>2115</v>
      </c>
    </row>
    <row r="125" spans="1:16" ht="113.25" customHeight="1">
      <c r="A125" s="2" t="s">
        <v>264</v>
      </c>
      <c r="B125" s="5">
        <v>51310</v>
      </c>
      <c r="C125" s="4" t="s">
        <v>265</v>
      </c>
      <c r="D125" s="4" t="s">
        <v>421</v>
      </c>
      <c r="E125" s="4" t="s">
        <v>266</v>
      </c>
      <c r="F125" s="4" t="s">
        <v>267</v>
      </c>
      <c r="G125" s="4" t="s">
        <v>268</v>
      </c>
      <c r="H125" s="4" t="s">
        <v>9</v>
      </c>
      <c r="I125" s="4" t="s">
        <v>488</v>
      </c>
      <c r="J125" s="4" t="s">
        <v>13</v>
      </c>
      <c r="K125" s="9" t="s">
        <v>416</v>
      </c>
      <c r="L125" s="9" t="s">
        <v>416</v>
      </c>
      <c r="M125" s="3">
        <v>8000</v>
      </c>
      <c r="N125" s="3">
        <v>1</v>
      </c>
      <c r="O125" s="11">
        <v>8000</v>
      </c>
      <c r="P125" s="9">
        <v>1562</v>
      </c>
    </row>
    <row r="126" spans="1:16" ht="90">
      <c r="A126" s="2" t="s">
        <v>264</v>
      </c>
      <c r="B126" s="5">
        <v>51316</v>
      </c>
      <c r="C126" s="4" t="s">
        <v>265</v>
      </c>
      <c r="D126" s="4" t="s">
        <v>421</v>
      </c>
      <c r="E126" s="4" t="s">
        <v>266</v>
      </c>
      <c r="F126" s="4" t="s">
        <v>269</v>
      </c>
      <c r="G126" s="4" t="s">
        <v>270</v>
      </c>
      <c r="H126" s="4" t="s">
        <v>9</v>
      </c>
      <c r="I126" s="4" t="s">
        <v>488</v>
      </c>
      <c r="J126" s="4" t="s">
        <v>19</v>
      </c>
      <c r="K126" s="9" t="s">
        <v>416</v>
      </c>
      <c r="L126" s="9" t="s">
        <v>417</v>
      </c>
      <c r="M126" s="3">
        <v>3500</v>
      </c>
      <c r="N126" s="3">
        <v>1</v>
      </c>
      <c r="O126" s="11">
        <v>3500</v>
      </c>
      <c r="P126" s="9">
        <v>1571</v>
      </c>
    </row>
    <row r="127" spans="1:16" ht="78.75" customHeight="1">
      <c r="A127" s="2" t="s">
        <v>264</v>
      </c>
      <c r="B127" s="5">
        <v>51310</v>
      </c>
      <c r="C127" s="4" t="s">
        <v>265</v>
      </c>
      <c r="D127" s="4" t="s">
        <v>421</v>
      </c>
      <c r="E127" s="4" t="s">
        <v>266</v>
      </c>
      <c r="F127" s="4" t="s">
        <v>272</v>
      </c>
      <c r="G127" s="4" t="s">
        <v>273</v>
      </c>
      <c r="H127" s="4" t="s">
        <v>9</v>
      </c>
      <c r="I127" s="4" t="s">
        <v>505</v>
      </c>
      <c r="J127" s="4" t="s">
        <v>19</v>
      </c>
      <c r="K127" s="9" t="s">
        <v>416</v>
      </c>
      <c r="L127" s="9" t="s">
        <v>417</v>
      </c>
      <c r="M127" s="3">
        <v>6000</v>
      </c>
      <c r="N127" s="3">
        <v>1</v>
      </c>
      <c r="O127" s="11">
        <v>6000</v>
      </c>
      <c r="P127" s="9">
        <v>2026</v>
      </c>
    </row>
    <row r="128" spans="1:16" ht="60">
      <c r="A128" s="2" t="s">
        <v>264</v>
      </c>
      <c r="B128" s="5">
        <v>51310</v>
      </c>
      <c r="C128" s="4" t="s">
        <v>265</v>
      </c>
      <c r="D128" s="4" t="s">
        <v>421</v>
      </c>
      <c r="E128" s="4" t="s">
        <v>266</v>
      </c>
      <c r="F128" s="4" t="s">
        <v>267</v>
      </c>
      <c r="G128" s="4" t="s">
        <v>268</v>
      </c>
      <c r="H128" s="4" t="s">
        <v>9</v>
      </c>
      <c r="I128" s="4" t="s">
        <v>505</v>
      </c>
      <c r="J128" s="4" t="s">
        <v>13</v>
      </c>
      <c r="K128" s="9" t="s">
        <v>416</v>
      </c>
      <c r="L128" s="9" t="s">
        <v>416</v>
      </c>
      <c r="M128" s="3">
        <v>8000</v>
      </c>
      <c r="N128" s="3">
        <v>1</v>
      </c>
      <c r="O128" s="11">
        <v>8000</v>
      </c>
      <c r="P128" s="9">
        <v>2028</v>
      </c>
    </row>
    <row r="129" spans="1:16" ht="90">
      <c r="A129" s="2" t="s">
        <v>264</v>
      </c>
      <c r="B129" s="5">
        <v>51316</v>
      </c>
      <c r="C129" s="4" t="s">
        <v>265</v>
      </c>
      <c r="D129" s="4" t="s">
        <v>421</v>
      </c>
      <c r="E129" s="4" t="s">
        <v>266</v>
      </c>
      <c r="F129" s="4" t="s">
        <v>269</v>
      </c>
      <c r="G129" s="4" t="s">
        <v>270</v>
      </c>
      <c r="H129" s="4" t="s">
        <v>9</v>
      </c>
      <c r="I129" s="4" t="s">
        <v>532</v>
      </c>
      <c r="J129" s="4" t="s">
        <v>19</v>
      </c>
      <c r="K129" s="9" t="s">
        <v>416</v>
      </c>
      <c r="L129" s="9" t="s">
        <v>417</v>
      </c>
      <c r="M129" s="3">
        <v>3500</v>
      </c>
      <c r="N129" s="3">
        <v>1</v>
      </c>
      <c r="O129" s="11">
        <v>3500</v>
      </c>
      <c r="P129" s="9">
        <v>2038</v>
      </c>
    </row>
    <row r="130" spans="1:16" ht="90">
      <c r="A130" s="2" t="s">
        <v>264</v>
      </c>
      <c r="B130" s="5">
        <v>51316</v>
      </c>
      <c r="C130" s="4" t="s">
        <v>265</v>
      </c>
      <c r="D130" s="4" t="s">
        <v>421</v>
      </c>
      <c r="E130" s="4" t="s">
        <v>266</v>
      </c>
      <c r="F130" s="4" t="s">
        <v>269</v>
      </c>
      <c r="G130" s="4" t="s">
        <v>271</v>
      </c>
      <c r="H130" s="4" t="s">
        <v>9</v>
      </c>
      <c r="I130" s="4" t="s">
        <v>532</v>
      </c>
      <c r="J130" s="4" t="s">
        <v>19</v>
      </c>
      <c r="K130" s="9" t="s">
        <v>416</v>
      </c>
      <c r="L130" s="9" t="s">
        <v>417</v>
      </c>
      <c r="M130" s="3">
        <v>2200</v>
      </c>
      <c r="N130" s="3">
        <v>1</v>
      </c>
      <c r="O130" s="11">
        <v>2200</v>
      </c>
      <c r="P130" s="9">
        <v>2045</v>
      </c>
    </row>
    <row r="131" spans="1:16" ht="119.25" customHeight="1">
      <c r="A131" s="2" t="s">
        <v>264</v>
      </c>
      <c r="B131" s="5">
        <v>51112</v>
      </c>
      <c r="C131" s="4" t="s">
        <v>265</v>
      </c>
      <c r="D131" s="4" t="s">
        <v>421</v>
      </c>
      <c r="E131" s="4" t="s">
        <v>266</v>
      </c>
      <c r="F131" s="4" t="s">
        <v>291</v>
      </c>
      <c r="G131" s="4" t="s">
        <v>292</v>
      </c>
      <c r="H131" s="4" t="s">
        <v>9</v>
      </c>
      <c r="I131" s="4" t="s">
        <v>532</v>
      </c>
      <c r="J131" s="4" t="s">
        <v>126</v>
      </c>
      <c r="K131" s="9" t="s">
        <v>417</v>
      </c>
      <c r="L131" s="9" t="s">
        <v>417</v>
      </c>
      <c r="M131" s="3">
        <v>650</v>
      </c>
      <c r="N131" s="3">
        <v>2</v>
      </c>
      <c r="O131" s="11">
        <v>1300</v>
      </c>
      <c r="P131" s="9">
        <v>2066</v>
      </c>
    </row>
    <row r="132" spans="1:16" ht="114.75" customHeight="1">
      <c r="A132" s="2" t="s">
        <v>182</v>
      </c>
      <c r="B132" s="5">
        <v>51310</v>
      </c>
      <c r="C132" s="4" t="s">
        <v>183</v>
      </c>
      <c r="D132" s="4" t="s">
        <v>421</v>
      </c>
      <c r="E132" s="4" t="s">
        <v>184</v>
      </c>
      <c r="F132" s="4" t="s">
        <v>187</v>
      </c>
      <c r="G132" s="4" t="s">
        <v>188</v>
      </c>
      <c r="H132" s="4" t="s">
        <v>9</v>
      </c>
      <c r="I132" s="4" t="s">
        <v>505</v>
      </c>
      <c r="J132" s="4" t="s">
        <v>16</v>
      </c>
      <c r="K132" s="9" t="s">
        <v>416</v>
      </c>
      <c r="L132" s="9" t="s">
        <v>417</v>
      </c>
      <c r="M132" s="3">
        <v>12500</v>
      </c>
      <c r="N132" s="3">
        <v>1</v>
      </c>
      <c r="O132" s="11">
        <v>12500</v>
      </c>
      <c r="P132" s="9">
        <v>1920</v>
      </c>
    </row>
    <row r="133" spans="1:16" ht="120">
      <c r="A133" s="2" t="s">
        <v>182</v>
      </c>
      <c r="B133" s="5">
        <v>51310</v>
      </c>
      <c r="C133" s="4" t="s">
        <v>183</v>
      </c>
      <c r="D133" s="4" t="s">
        <v>421</v>
      </c>
      <c r="E133" s="4" t="s">
        <v>184</v>
      </c>
      <c r="F133" s="4" t="s">
        <v>185</v>
      </c>
      <c r="G133" s="4" t="s">
        <v>186</v>
      </c>
      <c r="H133" s="4" t="s">
        <v>9</v>
      </c>
      <c r="I133" s="4" t="s">
        <v>505</v>
      </c>
      <c r="J133" s="4" t="s">
        <v>13</v>
      </c>
      <c r="K133" s="9" t="s">
        <v>416</v>
      </c>
      <c r="L133" s="9" t="s">
        <v>417</v>
      </c>
      <c r="M133" s="3">
        <v>11500</v>
      </c>
      <c r="N133" s="3">
        <v>3</v>
      </c>
      <c r="O133" s="11">
        <v>34500</v>
      </c>
      <c r="P133" s="9">
        <v>1921</v>
      </c>
    </row>
    <row r="134" spans="1:16" ht="135">
      <c r="A134" s="2" t="s">
        <v>182</v>
      </c>
      <c r="B134" s="5">
        <v>51310</v>
      </c>
      <c r="C134" s="4" t="s">
        <v>189</v>
      </c>
      <c r="D134" s="4" t="s">
        <v>421</v>
      </c>
      <c r="E134" s="4" t="s">
        <v>190</v>
      </c>
      <c r="F134" s="4" t="s">
        <v>191</v>
      </c>
      <c r="G134" s="4" t="s">
        <v>450</v>
      </c>
      <c r="H134" s="4" t="s">
        <v>9</v>
      </c>
      <c r="I134" s="4" t="s">
        <v>505</v>
      </c>
      <c r="J134" s="4" t="s">
        <v>13</v>
      </c>
      <c r="K134" s="9" t="s">
        <v>416</v>
      </c>
      <c r="L134" s="9" t="s">
        <v>417</v>
      </c>
      <c r="M134" s="3">
        <v>11500</v>
      </c>
      <c r="N134" s="3">
        <v>2</v>
      </c>
      <c r="O134" s="11">
        <v>23000</v>
      </c>
      <c r="P134" s="9">
        <v>1921</v>
      </c>
    </row>
    <row r="135" spans="1:16" ht="60">
      <c r="A135" s="2" t="s">
        <v>166</v>
      </c>
      <c r="B135" s="5">
        <v>59835</v>
      </c>
      <c r="C135" s="4" t="s">
        <v>167</v>
      </c>
      <c r="D135" s="4" t="s">
        <v>421</v>
      </c>
      <c r="E135" s="4" t="s">
        <v>168</v>
      </c>
      <c r="F135" s="4" t="s">
        <v>175</v>
      </c>
      <c r="G135" s="4" t="s">
        <v>449</v>
      </c>
      <c r="H135" s="4" t="s">
        <v>9</v>
      </c>
      <c r="I135" s="4" t="s">
        <v>492</v>
      </c>
      <c r="J135" s="4" t="s">
        <v>19</v>
      </c>
      <c r="K135" s="9" t="s">
        <v>417</v>
      </c>
      <c r="L135" s="9" t="s">
        <v>416</v>
      </c>
      <c r="M135" s="3">
        <v>13200</v>
      </c>
      <c r="N135" s="3">
        <v>1</v>
      </c>
      <c r="O135" s="11">
        <v>13200</v>
      </c>
      <c r="P135" s="9">
        <v>1916</v>
      </c>
    </row>
    <row r="136" spans="1:16" ht="107.25" customHeight="1">
      <c r="A136" s="2" t="s">
        <v>166</v>
      </c>
      <c r="B136" s="5">
        <v>51310</v>
      </c>
      <c r="C136" s="4" t="s">
        <v>167</v>
      </c>
      <c r="D136" s="4" t="s">
        <v>421</v>
      </c>
      <c r="E136" s="4" t="s">
        <v>168</v>
      </c>
      <c r="F136" s="4" t="s">
        <v>176</v>
      </c>
      <c r="G136" s="4" t="s">
        <v>177</v>
      </c>
      <c r="H136" s="4" t="s">
        <v>9</v>
      </c>
      <c r="I136" s="4" t="s">
        <v>492</v>
      </c>
      <c r="J136" s="4" t="s">
        <v>16</v>
      </c>
      <c r="K136" s="9" t="s">
        <v>416</v>
      </c>
      <c r="L136" s="9" t="s">
        <v>416</v>
      </c>
      <c r="M136" s="3">
        <v>33000</v>
      </c>
      <c r="N136" s="3">
        <v>1</v>
      </c>
      <c r="O136" s="11">
        <v>33000</v>
      </c>
      <c r="P136" s="9">
        <v>1917</v>
      </c>
    </row>
    <row r="137" spans="1:16" ht="75">
      <c r="A137" s="2" t="s">
        <v>166</v>
      </c>
      <c r="B137" s="5">
        <v>51310</v>
      </c>
      <c r="C137" s="4" t="s">
        <v>167</v>
      </c>
      <c r="D137" s="4" t="s">
        <v>421</v>
      </c>
      <c r="E137" s="4" t="s">
        <v>168</v>
      </c>
      <c r="F137" s="4" t="s">
        <v>178</v>
      </c>
      <c r="G137" s="4" t="s">
        <v>179</v>
      </c>
      <c r="H137" s="4" t="s">
        <v>9</v>
      </c>
      <c r="I137" s="4" t="s">
        <v>492</v>
      </c>
      <c r="J137" s="4" t="s">
        <v>10</v>
      </c>
      <c r="K137" s="9" t="s">
        <v>416</v>
      </c>
      <c r="L137" s="9" t="s">
        <v>416</v>
      </c>
      <c r="M137" s="3">
        <v>20000</v>
      </c>
      <c r="N137" s="3">
        <v>1</v>
      </c>
      <c r="O137" s="11">
        <v>20000</v>
      </c>
      <c r="P137" s="9">
        <v>1918</v>
      </c>
    </row>
    <row r="138" spans="1:16" ht="135">
      <c r="A138" s="2" t="s">
        <v>58</v>
      </c>
      <c r="B138" s="5">
        <v>51310</v>
      </c>
      <c r="C138" s="4" t="s">
        <v>59</v>
      </c>
      <c r="D138" s="4" t="s">
        <v>421</v>
      </c>
      <c r="E138" s="4" t="s">
        <v>60</v>
      </c>
      <c r="F138" s="4" t="s">
        <v>61</v>
      </c>
      <c r="G138" s="4" t="s">
        <v>432</v>
      </c>
      <c r="H138" s="4" t="s">
        <v>9</v>
      </c>
      <c r="I138" s="4" t="s">
        <v>492</v>
      </c>
      <c r="J138" s="4" t="s">
        <v>13</v>
      </c>
      <c r="K138" s="9" t="s">
        <v>416</v>
      </c>
      <c r="L138" s="9" t="s">
        <v>416</v>
      </c>
      <c r="M138" s="3">
        <v>32000</v>
      </c>
      <c r="N138" s="3">
        <v>1</v>
      </c>
      <c r="O138" s="11">
        <v>32000</v>
      </c>
      <c r="P138" s="9">
        <v>1830</v>
      </c>
    </row>
    <row r="139" spans="1:16" ht="105">
      <c r="A139" s="2" t="s">
        <v>58</v>
      </c>
      <c r="B139" s="5">
        <v>51310</v>
      </c>
      <c r="C139" s="4" t="s">
        <v>62</v>
      </c>
      <c r="D139" s="4" t="s">
        <v>421</v>
      </c>
      <c r="E139" s="4" t="s">
        <v>63</v>
      </c>
      <c r="F139" s="4" t="s">
        <v>64</v>
      </c>
      <c r="G139" s="4" t="s">
        <v>433</v>
      </c>
      <c r="H139" s="4" t="s">
        <v>9</v>
      </c>
      <c r="I139" s="4" t="s">
        <v>492</v>
      </c>
      <c r="J139" s="4" t="s">
        <v>13</v>
      </c>
      <c r="K139" s="9" t="s">
        <v>417</v>
      </c>
      <c r="L139" s="9" t="s">
        <v>417</v>
      </c>
      <c r="M139" s="3">
        <v>16000</v>
      </c>
      <c r="N139" s="3">
        <v>1</v>
      </c>
      <c r="O139" s="11">
        <v>16000</v>
      </c>
      <c r="P139" s="9">
        <v>1830</v>
      </c>
    </row>
    <row r="140" spans="1:16" ht="135">
      <c r="A140" s="2" t="s">
        <v>120</v>
      </c>
      <c r="B140" s="5">
        <v>51111</v>
      </c>
      <c r="C140" s="4" t="s">
        <v>121</v>
      </c>
      <c r="D140" s="4" t="s">
        <v>421</v>
      </c>
      <c r="E140" s="4" t="s">
        <v>122</v>
      </c>
      <c r="F140" s="4" t="s">
        <v>393</v>
      </c>
      <c r="G140" s="4" t="s">
        <v>393</v>
      </c>
      <c r="H140" s="4" t="s">
        <v>9</v>
      </c>
      <c r="I140" s="4" t="s">
        <v>510</v>
      </c>
      <c r="J140" s="4" t="s">
        <v>13</v>
      </c>
      <c r="K140" s="9" t="s">
        <v>417</v>
      </c>
      <c r="L140" s="9" t="s">
        <v>416</v>
      </c>
      <c r="M140" s="3">
        <v>65000</v>
      </c>
      <c r="N140" s="3">
        <v>1</v>
      </c>
      <c r="O140" s="11">
        <v>90220</v>
      </c>
      <c r="P140" s="9">
        <v>2130</v>
      </c>
    </row>
    <row r="141" spans="1:16" ht="45">
      <c r="A141" s="2" t="s">
        <v>120</v>
      </c>
      <c r="B141" s="5">
        <v>51130</v>
      </c>
      <c r="C141" s="4" t="s">
        <v>394</v>
      </c>
      <c r="D141" s="4" t="s">
        <v>421</v>
      </c>
      <c r="E141" s="4" t="s">
        <v>395</v>
      </c>
      <c r="F141" s="4" t="s">
        <v>396</v>
      </c>
      <c r="G141" s="4" t="s">
        <v>396</v>
      </c>
      <c r="H141" s="4" t="s">
        <v>9</v>
      </c>
      <c r="I141" s="4" t="s">
        <v>511</v>
      </c>
      <c r="J141" s="4" t="s">
        <v>126</v>
      </c>
      <c r="K141" s="9" t="s">
        <v>417</v>
      </c>
      <c r="L141" s="9" t="s">
        <v>416</v>
      </c>
      <c r="M141" s="3">
        <v>8000</v>
      </c>
      <c r="N141" s="3">
        <v>1</v>
      </c>
      <c r="O141" s="11">
        <v>8000</v>
      </c>
      <c r="P141" s="9">
        <v>2131</v>
      </c>
    </row>
    <row r="142" spans="1:16" ht="52.5" customHeight="1">
      <c r="A142" s="2" t="s">
        <v>120</v>
      </c>
      <c r="B142" s="5">
        <v>56515</v>
      </c>
      <c r="C142" s="4" t="s">
        <v>394</v>
      </c>
      <c r="D142" s="4" t="s">
        <v>421</v>
      </c>
      <c r="E142" s="4" t="s">
        <v>395</v>
      </c>
      <c r="F142" s="4" t="s">
        <v>397</v>
      </c>
      <c r="G142" s="4" t="s">
        <v>397</v>
      </c>
      <c r="H142" s="4" t="s">
        <v>9</v>
      </c>
      <c r="I142" s="4" t="s">
        <v>511</v>
      </c>
      <c r="J142" s="4" t="s">
        <v>126</v>
      </c>
      <c r="K142" s="9" t="s">
        <v>417</v>
      </c>
      <c r="L142" s="9" t="s">
        <v>416</v>
      </c>
      <c r="M142" s="3">
        <v>35</v>
      </c>
      <c r="N142" s="3">
        <v>35</v>
      </c>
      <c r="O142" s="11">
        <v>1225</v>
      </c>
      <c r="P142" s="9">
        <v>2132</v>
      </c>
    </row>
    <row r="143" spans="1:16" ht="150">
      <c r="A143" s="2" t="s">
        <v>301</v>
      </c>
      <c r="B143" s="5">
        <v>51310</v>
      </c>
      <c r="C143" s="4" t="s">
        <v>307</v>
      </c>
      <c r="D143" s="4" t="s">
        <v>421</v>
      </c>
      <c r="E143" s="4" t="s">
        <v>308</v>
      </c>
      <c r="F143" s="4" t="s">
        <v>309</v>
      </c>
      <c r="G143" s="4" t="s">
        <v>467</v>
      </c>
      <c r="H143" s="4" t="s">
        <v>9</v>
      </c>
      <c r="I143" s="4" t="s">
        <v>548</v>
      </c>
      <c r="J143" s="4" t="s">
        <v>13</v>
      </c>
      <c r="K143" s="9" t="s">
        <v>416</v>
      </c>
      <c r="L143" s="9" t="s">
        <v>417</v>
      </c>
      <c r="M143" s="3">
        <v>9400</v>
      </c>
      <c r="N143" s="3">
        <v>1</v>
      </c>
      <c r="O143" s="11">
        <v>9400</v>
      </c>
      <c r="P143" s="9">
        <v>2096</v>
      </c>
    </row>
    <row r="144" spans="1:16" ht="195">
      <c r="A144" s="2" t="s">
        <v>301</v>
      </c>
      <c r="B144" s="5">
        <v>51230</v>
      </c>
      <c r="C144" s="4" t="s">
        <v>302</v>
      </c>
      <c r="D144" s="4" t="s">
        <v>421</v>
      </c>
      <c r="E144" s="4" t="s">
        <v>303</v>
      </c>
      <c r="F144" s="4" t="s">
        <v>304</v>
      </c>
      <c r="G144" s="4" t="s">
        <v>466</v>
      </c>
      <c r="H144" s="4" t="s">
        <v>9</v>
      </c>
      <c r="I144" s="4" t="s">
        <v>549</v>
      </c>
      <c r="J144" s="4" t="s">
        <v>13</v>
      </c>
      <c r="K144" s="9" t="s">
        <v>416</v>
      </c>
      <c r="L144" s="9" t="s">
        <v>417</v>
      </c>
      <c r="M144" s="3">
        <v>36000</v>
      </c>
      <c r="N144" s="3">
        <v>1</v>
      </c>
      <c r="O144" s="11">
        <v>36000</v>
      </c>
      <c r="P144" s="9">
        <v>2097</v>
      </c>
    </row>
    <row r="145" spans="1:16" ht="75">
      <c r="A145" s="2" t="s">
        <v>76</v>
      </c>
      <c r="B145" s="5">
        <v>51310</v>
      </c>
      <c r="C145" s="4" t="s">
        <v>127</v>
      </c>
      <c r="D145" s="4" t="s">
        <v>421</v>
      </c>
      <c r="E145" s="4" t="s">
        <v>128</v>
      </c>
      <c r="F145" s="4" t="s">
        <v>129</v>
      </c>
      <c r="G145" s="4" t="s">
        <v>130</v>
      </c>
      <c r="H145" s="4" t="s">
        <v>9</v>
      </c>
      <c r="I145" s="4" t="s">
        <v>492</v>
      </c>
      <c r="J145" s="4" t="s">
        <v>19</v>
      </c>
      <c r="K145" s="9" t="s">
        <v>416</v>
      </c>
      <c r="L145" s="9" t="s">
        <v>417</v>
      </c>
      <c r="M145" s="3">
        <v>13000</v>
      </c>
      <c r="N145" s="3">
        <v>1</v>
      </c>
      <c r="O145" s="11">
        <v>13000</v>
      </c>
      <c r="P145" s="9">
        <v>1786</v>
      </c>
    </row>
    <row r="146" spans="1:16" ht="60">
      <c r="A146" s="2" t="s">
        <v>76</v>
      </c>
      <c r="B146" s="5">
        <v>51114</v>
      </c>
      <c r="C146" s="4" t="s">
        <v>127</v>
      </c>
      <c r="D146" s="4" t="s">
        <v>421</v>
      </c>
      <c r="E146" s="4" t="s">
        <v>128</v>
      </c>
      <c r="F146" s="4" t="s">
        <v>152</v>
      </c>
      <c r="G146" s="4" t="s">
        <v>153</v>
      </c>
      <c r="H146" s="4" t="s">
        <v>9</v>
      </c>
      <c r="I146" s="4" t="s">
        <v>493</v>
      </c>
      <c r="J146" s="4" t="s">
        <v>13</v>
      </c>
      <c r="K146" s="9" t="s">
        <v>417</v>
      </c>
      <c r="L146" s="9" t="s">
        <v>417</v>
      </c>
      <c r="M146" s="3">
        <v>2400</v>
      </c>
      <c r="N146" s="3">
        <v>4</v>
      </c>
      <c r="O146" s="11">
        <v>9600</v>
      </c>
      <c r="P146" s="9">
        <v>1787</v>
      </c>
    </row>
    <row r="147" spans="1:16" ht="255">
      <c r="A147" s="2" t="s">
        <v>142</v>
      </c>
      <c r="B147" s="5">
        <v>51310</v>
      </c>
      <c r="C147" s="4" t="s">
        <v>149</v>
      </c>
      <c r="D147" s="4" t="s">
        <v>421</v>
      </c>
      <c r="E147" s="4" t="s">
        <v>150</v>
      </c>
      <c r="F147" s="4" t="s">
        <v>151</v>
      </c>
      <c r="G147" s="4" t="s">
        <v>448</v>
      </c>
      <c r="H147" s="4" t="s">
        <v>9</v>
      </c>
      <c r="I147" s="4" t="s">
        <v>518</v>
      </c>
      <c r="J147" s="4" t="s">
        <v>19</v>
      </c>
      <c r="K147" s="9" t="s">
        <v>416</v>
      </c>
      <c r="L147" s="9" t="s">
        <v>417</v>
      </c>
      <c r="M147" s="3">
        <v>25000</v>
      </c>
      <c r="N147" s="3">
        <v>1</v>
      </c>
      <c r="O147" s="11">
        <v>25000</v>
      </c>
      <c r="P147" s="9">
        <v>1874</v>
      </c>
    </row>
    <row r="148" spans="1:16" ht="75">
      <c r="A148" s="2" t="s">
        <v>142</v>
      </c>
      <c r="B148" s="3">
        <v>51310</v>
      </c>
      <c r="C148" s="2" t="s">
        <v>149</v>
      </c>
      <c r="D148" s="3" t="s">
        <v>421</v>
      </c>
      <c r="E148" s="2" t="s">
        <v>150</v>
      </c>
      <c r="F148" s="2" t="s">
        <v>519</v>
      </c>
      <c r="G148" s="2" t="s">
        <v>520</v>
      </c>
      <c r="H148" s="2" t="s">
        <v>9</v>
      </c>
      <c r="I148" s="2" t="s">
        <v>518</v>
      </c>
      <c r="J148" s="2" t="s">
        <v>13</v>
      </c>
      <c r="K148" s="3" t="s">
        <v>417</v>
      </c>
      <c r="L148" s="3" t="s">
        <v>417</v>
      </c>
      <c r="M148" s="3">
        <v>15000</v>
      </c>
      <c r="N148" s="3">
        <v>1</v>
      </c>
      <c r="O148" s="11">
        <v>15000</v>
      </c>
      <c r="P148" s="3">
        <v>1874</v>
      </c>
    </row>
    <row r="149" spans="1:16" ht="90">
      <c r="A149" s="2" t="s">
        <v>310</v>
      </c>
      <c r="B149" s="5">
        <v>51310</v>
      </c>
      <c r="C149" s="4" t="s">
        <v>318</v>
      </c>
      <c r="D149" s="4" t="s">
        <v>421</v>
      </c>
      <c r="E149" s="4" t="s">
        <v>319</v>
      </c>
      <c r="F149" s="4" t="s">
        <v>337</v>
      </c>
      <c r="G149" s="4" t="s">
        <v>338</v>
      </c>
      <c r="H149" s="4" t="s">
        <v>9</v>
      </c>
      <c r="I149" s="4" t="s">
        <v>528</v>
      </c>
      <c r="J149" s="4" t="s">
        <v>19</v>
      </c>
      <c r="K149" s="9" t="s">
        <v>417</v>
      </c>
      <c r="L149" s="9" t="s">
        <v>417</v>
      </c>
      <c r="M149" s="3">
        <v>15000</v>
      </c>
      <c r="N149" s="3">
        <v>1</v>
      </c>
      <c r="O149" s="11">
        <v>15000</v>
      </c>
      <c r="P149" s="9">
        <v>1969</v>
      </c>
    </row>
    <row r="150" spans="1:16" ht="90">
      <c r="A150" s="2" t="s">
        <v>310</v>
      </c>
      <c r="B150" s="5">
        <v>51310</v>
      </c>
      <c r="C150" s="4" t="s">
        <v>318</v>
      </c>
      <c r="D150" s="4" t="s">
        <v>421</v>
      </c>
      <c r="E150" s="4" t="s">
        <v>319</v>
      </c>
      <c r="F150" s="4" t="s">
        <v>339</v>
      </c>
      <c r="G150" s="4" t="s">
        <v>476</v>
      </c>
      <c r="H150" s="4" t="s">
        <v>9</v>
      </c>
      <c r="I150" s="4" t="s">
        <v>528</v>
      </c>
      <c r="J150" s="4" t="s">
        <v>86</v>
      </c>
      <c r="K150" s="9" t="s">
        <v>417</v>
      </c>
      <c r="L150" s="9" t="s">
        <v>417</v>
      </c>
      <c r="M150" s="3">
        <v>10000</v>
      </c>
      <c r="N150" s="3">
        <v>1</v>
      </c>
      <c r="O150" s="11">
        <v>10000</v>
      </c>
      <c r="P150" s="9">
        <v>1970</v>
      </c>
    </row>
    <row r="151" spans="1:16" ht="90">
      <c r="A151" s="2" t="s">
        <v>310</v>
      </c>
      <c r="B151" s="5">
        <v>51310</v>
      </c>
      <c r="C151" s="4" t="s">
        <v>331</v>
      </c>
      <c r="D151" s="4" t="s">
        <v>421</v>
      </c>
      <c r="E151" s="4" t="s">
        <v>332</v>
      </c>
      <c r="F151" s="4" t="s">
        <v>335</v>
      </c>
      <c r="G151" s="4" t="s">
        <v>474</v>
      </c>
      <c r="H151" s="4" t="s">
        <v>9</v>
      </c>
      <c r="I151" s="4" t="s">
        <v>528</v>
      </c>
      <c r="J151" s="4" t="s">
        <v>16</v>
      </c>
      <c r="K151" s="9" t="s">
        <v>417</v>
      </c>
      <c r="L151" s="9" t="s">
        <v>417</v>
      </c>
      <c r="M151" s="3">
        <v>4000</v>
      </c>
      <c r="N151" s="3">
        <v>1</v>
      </c>
      <c r="O151" s="11">
        <v>4000</v>
      </c>
      <c r="P151" s="9">
        <v>1971</v>
      </c>
    </row>
    <row r="152" spans="1:16" ht="60">
      <c r="A152" s="2" t="s">
        <v>310</v>
      </c>
      <c r="B152" s="5">
        <v>51310</v>
      </c>
      <c r="C152" s="4" t="s">
        <v>318</v>
      </c>
      <c r="D152" s="4" t="s">
        <v>421</v>
      </c>
      <c r="E152" s="4" t="s">
        <v>319</v>
      </c>
      <c r="F152" s="4" t="s">
        <v>320</v>
      </c>
      <c r="G152" s="4" t="s">
        <v>321</v>
      </c>
      <c r="H152" s="4" t="s">
        <v>9</v>
      </c>
      <c r="I152" s="4" t="s">
        <v>489</v>
      </c>
      <c r="J152" s="4" t="s">
        <v>13</v>
      </c>
      <c r="K152" s="9" t="s">
        <v>416</v>
      </c>
      <c r="L152" s="9" t="s">
        <v>416</v>
      </c>
      <c r="M152" s="3">
        <v>5000</v>
      </c>
      <c r="N152" s="3">
        <v>1</v>
      </c>
      <c r="O152" s="11">
        <v>5000</v>
      </c>
      <c r="P152" s="9">
        <v>1974</v>
      </c>
    </row>
    <row r="153" spans="1:16" ht="60">
      <c r="A153" s="2" t="s">
        <v>310</v>
      </c>
      <c r="B153" s="5">
        <v>51310</v>
      </c>
      <c r="C153" s="4" t="s">
        <v>331</v>
      </c>
      <c r="D153" s="4" t="s">
        <v>421</v>
      </c>
      <c r="E153" s="4" t="s">
        <v>332</v>
      </c>
      <c r="F153" s="4" t="s">
        <v>333</v>
      </c>
      <c r="G153" s="4" t="s">
        <v>334</v>
      </c>
      <c r="H153" s="4" t="s">
        <v>9</v>
      </c>
      <c r="I153" s="4" t="s">
        <v>489</v>
      </c>
      <c r="J153" s="4" t="s">
        <v>13</v>
      </c>
      <c r="K153" s="9" t="s">
        <v>416</v>
      </c>
      <c r="L153" s="9" t="s">
        <v>417</v>
      </c>
      <c r="M153" s="3">
        <v>20000</v>
      </c>
      <c r="N153" s="3">
        <v>1</v>
      </c>
      <c r="O153" s="11">
        <v>20000</v>
      </c>
      <c r="P153" s="9">
        <v>1975</v>
      </c>
    </row>
    <row r="154" spans="1:16" ht="60">
      <c r="A154" s="2" t="s">
        <v>310</v>
      </c>
      <c r="B154" s="5">
        <v>51310</v>
      </c>
      <c r="C154" s="4" t="s">
        <v>311</v>
      </c>
      <c r="D154" s="4" t="s">
        <v>421</v>
      </c>
      <c r="E154" s="4" t="s">
        <v>312</v>
      </c>
      <c r="F154" s="4" t="s">
        <v>313</v>
      </c>
      <c r="G154" s="4" t="s">
        <v>314</v>
      </c>
      <c r="H154" s="4" t="s">
        <v>9</v>
      </c>
      <c r="I154" s="4" t="s">
        <v>489</v>
      </c>
      <c r="J154" s="4" t="s">
        <v>19</v>
      </c>
      <c r="K154" s="9" t="s">
        <v>416</v>
      </c>
      <c r="L154" s="9" t="s">
        <v>416</v>
      </c>
      <c r="M154" s="3">
        <v>5000</v>
      </c>
      <c r="N154" s="3">
        <v>1</v>
      </c>
      <c r="O154" s="11">
        <v>5000</v>
      </c>
      <c r="P154" s="9">
        <v>1976</v>
      </c>
    </row>
    <row r="155" spans="1:16" ht="409.5">
      <c r="A155" s="2" t="s">
        <v>224</v>
      </c>
      <c r="B155" s="5">
        <v>51130</v>
      </c>
      <c r="C155" s="4" t="s">
        <v>225</v>
      </c>
      <c r="D155" s="4" t="s">
        <v>421</v>
      </c>
      <c r="E155" s="4" t="s">
        <v>226</v>
      </c>
      <c r="F155" s="4" t="s">
        <v>227</v>
      </c>
      <c r="G155" s="4" t="s">
        <v>457</v>
      </c>
      <c r="H155" s="4" t="s">
        <v>9</v>
      </c>
      <c r="I155" s="4" t="s">
        <v>489</v>
      </c>
      <c r="J155" s="4" t="s">
        <v>13</v>
      </c>
      <c r="K155" s="9" t="s">
        <v>416</v>
      </c>
      <c r="L155" s="9" t="s">
        <v>417</v>
      </c>
      <c r="M155" s="3">
        <v>85000</v>
      </c>
      <c r="N155" s="3">
        <v>1</v>
      </c>
      <c r="O155" s="11">
        <v>85000</v>
      </c>
      <c r="P155" s="9">
        <v>1864</v>
      </c>
    </row>
    <row r="156" spans="1:16" ht="225">
      <c r="A156" s="2" t="s">
        <v>205</v>
      </c>
      <c r="B156" s="5">
        <v>51230</v>
      </c>
      <c r="C156" s="4" t="s">
        <v>206</v>
      </c>
      <c r="D156" s="4" t="s">
        <v>422</v>
      </c>
      <c r="E156" s="4" t="s">
        <v>207</v>
      </c>
      <c r="F156" s="4" t="s">
        <v>208</v>
      </c>
      <c r="G156" s="4" t="s">
        <v>451</v>
      </c>
      <c r="H156" s="4" t="s">
        <v>9</v>
      </c>
      <c r="I156" s="4" t="s">
        <v>507</v>
      </c>
      <c r="J156" s="4" t="s">
        <v>13</v>
      </c>
      <c r="K156" s="9" t="s">
        <v>416</v>
      </c>
      <c r="L156" s="9" t="s">
        <v>417</v>
      </c>
      <c r="M156" s="3">
        <v>43204</v>
      </c>
      <c r="N156" s="3">
        <v>1</v>
      </c>
      <c r="O156" s="11">
        <v>43204</v>
      </c>
      <c r="P156" s="9">
        <v>1943</v>
      </c>
    </row>
    <row r="157" spans="1:16" ht="135">
      <c r="A157" s="2" t="s">
        <v>205</v>
      </c>
      <c r="B157" s="5">
        <v>51310</v>
      </c>
      <c r="C157" s="4" t="s">
        <v>206</v>
      </c>
      <c r="D157" s="4" t="s">
        <v>422</v>
      </c>
      <c r="E157" s="4" t="s">
        <v>207</v>
      </c>
      <c r="F157" s="4" t="s">
        <v>209</v>
      </c>
      <c r="G157" s="4" t="s">
        <v>210</v>
      </c>
      <c r="H157" s="4" t="s">
        <v>9</v>
      </c>
      <c r="I157" s="4" t="s">
        <v>507</v>
      </c>
      <c r="J157" s="4" t="s">
        <v>16</v>
      </c>
      <c r="K157" s="9" t="s">
        <v>416</v>
      </c>
      <c r="L157" s="9" t="s">
        <v>417</v>
      </c>
      <c r="M157" s="3">
        <v>33330</v>
      </c>
      <c r="N157" s="3">
        <v>1</v>
      </c>
      <c r="O157" s="11">
        <v>33330</v>
      </c>
      <c r="P157" s="9">
        <v>1945</v>
      </c>
    </row>
    <row r="158" spans="1:16" ht="105">
      <c r="A158" s="2" t="s">
        <v>350</v>
      </c>
      <c r="B158" s="5">
        <v>51310</v>
      </c>
      <c r="C158" s="4" t="s">
        <v>351</v>
      </c>
      <c r="D158" s="4" t="s">
        <v>422</v>
      </c>
      <c r="E158" s="4" t="s">
        <v>63</v>
      </c>
      <c r="F158" s="4" t="s">
        <v>354</v>
      </c>
      <c r="G158" s="4" t="s">
        <v>481</v>
      </c>
      <c r="H158" s="4" t="s">
        <v>9</v>
      </c>
      <c r="I158" s="4" t="s">
        <v>507</v>
      </c>
      <c r="J158" s="4" t="s">
        <v>13</v>
      </c>
      <c r="K158" s="9" t="s">
        <v>416</v>
      </c>
      <c r="L158" s="9" t="s">
        <v>417</v>
      </c>
      <c r="M158" s="3">
        <v>120000</v>
      </c>
      <c r="N158" s="3">
        <v>1</v>
      </c>
      <c r="O158" s="11">
        <v>120000</v>
      </c>
      <c r="P158" s="9">
        <v>2110</v>
      </c>
    </row>
    <row r="159" spans="1:16" ht="90">
      <c r="A159" s="2" t="s">
        <v>274</v>
      </c>
      <c r="B159" s="5">
        <v>51310</v>
      </c>
      <c r="C159" s="4" t="s">
        <v>275</v>
      </c>
      <c r="D159" s="4" t="s">
        <v>422</v>
      </c>
      <c r="E159" s="4" t="s">
        <v>276</v>
      </c>
      <c r="F159" s="4" t="s">
        <v>277</v>
      </c>
      <c r="G159" s="4" t="s">
        <v>278</v>
      </c>
      <c r="H159" s="4" t="s">
        <v>9</v>
      </c>
      <c r="I159" s="4" t="s">
        <v>537</v>
      </c>
      <c r="J159" s="4" t="s">
        <v>13</v>
      </c>
      <c r="K159" s="9" t="s">
        <v>417</v>
      </c>
      <c r="L159" s="9" t="s">
        <v>417</v>
      </c>
      <c r="M159" s="3">
        <v>23500</v>
      </c>
      <c r="N159" s="3">
        <v>1</v>
      </c>
      <c r="O159" s="11">
        <v>23500</v>
      </c>
      <c r="P159" s="9">
        <v>2051</v>
      </c>
    </row>
    <row r="160" spans="1:16" ht="195">
      <c r="A160" s="2" t="s">
        <v>24</v>
      </c>
      <c r="B160" s="5">
        <v>51310</v>
      </c>
      <c r="C160" s="4" t="s">
        <v>25</v>
      </c>
      <c r="D160" s="4" t="s">
        <v>423</v>
      </c>
      <c r="E160" s="4" t="s">
        <v>26</v>
      </c>
      <c r="F160" s="4" t="s">
        <v>27</v>
      </c>
      <c r="G160" s="4" t="s">
        <v>459</v>
      </c>
      <c r="H160" s="4" t="s">
        <v>9</v>
      </c>
      <c r="I160" s="4" t="s">
        <v>494</v>
      </c>
      <c r="J160" s="4" t="s">
        <v>13</v>
      </c>
      <c r="K160" s="9" t="s">
        <v>416</v>
      </c>
      <c r="L160" s="9" t="s">
        <v>417</v>
      </c>
      <c r="M160" s="3">
        <v>127500</v>
      </c>
      <c r="N160" s="3">
        <v>1</v>
      </c>
      <c r="O160" s="11">
        <v>127500</v>
      </c>
      <c r="P160" s="9">
        <v>1796</v>
      </c>
    </row>
    <row r="161" spans="1:16" ht="75">
      <c r="A161" s="2" t="s">
        <v>24</v>
      </c>
      <c r="B161" s="5">
        <v>51316</v>
      </c>
      <c r="C161" s="4" t="s">
        <v>25</v>
      </c>
      <c r="D161" s="4" t="s">
        <v>423</v>
      </c>
      <c r="E161" s="4" t="s">
        <v>26</v>
      </c>
      <c r="F161" s="4" t="s">
        <v>28</v>
      </c>
      <c r="G161" s="4" t="s">
        <v>460</v>
      </c>
      <c r="H161" s="4" t="s">
        <v>9</v>
      </c>
      <c r="I161" s="4" t="s">
        <v>494</v>
      </c>
      <c r="J161" s="4" t="s">
        <v>13</v>
      </c>
      <c r="K161" s="9" t="s">
        <v>416</v>
      </c>
      <c r="L161" s="9" t="s">
        <v>417</v>
      </c>
      <c r="M161" s="3">
        <v>45000</v>
      </c>
      <c r="N161" s="3">
        <v>1</v>
      </c>
      <c r="O161" s="11">
        <v>45000</v>
      </c>
      <c r="P161" s="9">
        <v>1796</v>
      </c>
    </row>
    <row r="162" spans="1:16" ht="60">
      <c r="A162" s="2" t="s">
        <v>24</v>
      </c>
      <c r="B162" s="5">
        <v>51230</v>
      </c>
      <c r="C162" s="4" t="s">
        <v>25</v>
      </c>
      <c r="D162" s="4" t="s">
        <v>423</v>
      </c>
      <c r="E162" s="4" t="s">
        <v>26</v>
      </c>
      <c r="F162" s="4" t="s">
        <v>29</v>
      </c>
      <c r="G162" s="4" t="s">
        <v>431</v>
      </c>
      <c r="H162" s="4" t="s">
        <v>9</v>
      </c>
      <c r="I162" s="4" t="s">
        <v>494</v>
      </c>
      <c r="J162" s="4" t="s">
        <v>13</v>
      </c>
      <c r="K162" s="9" t="s">
        <v>416</v>
      </c>
      <c r="L162" s="9" t="s">
        <v>417</v>
      </c>
      <c r="M162" s="3">
        <v>46528</v>
      </c>
      <c r="N162" s="3">
        <v>1</v>
      </c>
      <c r="O162" s="11">
        <v>46528</v>
      </c>
      <c r="P162" s="9">
        <v>1797</v>
      </c>
    </row>
    <row r="163" spans="1:16" ht="330">
      <c r="A163" s="2" t="s">
        <v>233</v>
      </c>
      <c r="B163" s="5">
        <v>51310</v>
      </c>
      <c r="C163" s="4" t="s">
        <v>234</v>
      </c>
      <c r="D163" s="4" t="s">
        <v>425</v>
      </c>
      <c r="E163" s="4" t="s">
        <v>235</v>
      </c>
      <c r="F163" s="4" t="s">
        <v>237</v>
      </c>
      <c r="G163" s="4" t="s">
        <v>530</v>
      </c>
      <c r="H163" s="4" t="s">
        <v>9</v>
      </c>
      <c r="I163" s="4" t="s">
        <v>512</v>
      </c>
      <c r="J163" s="4" t="s">
        <v>16</v>
      </c>
      <c r="K163" s="9" t="s">
        <v>416</v>
      </c>
      <c r="L163" s="9" t="s">
        <v>416</v>
      </c>
      <c r="M163" s="3">
        <v>10000</v>
      </c>
      <c r="N163" s="3">
        <v>1</v>
      </c>
      <c r="O163" s="11">
        <v>10000</v>
      </c>
      <c r="P163" s="9">
        <v>1981</v>
      </c>
    </row>
    <row r="164" spans="1:16" ht="180">
      <c r="A164" s="2" t="s">
        <v>233</v>
      </c>
      <c r="B164" s="5">
        <v>51310</v>
      </c>
      <c r="C164" s="4" t="s">
        <v>234</v>
      </c>
      <c r="D164" s="4" t="s">
        <v>425</v>
      </c>
      <c r="E164" s="4" t="s">
        <v>235</v>
      </c>
      <c r="F164" s="4" t="s">
        <v>238</v>
      </c>
      <c r="G164" s="4" t="s">
        <v>464</v>
      </c>
      <c r="H164" s="4" t="s">
        <v>9</v>
      </c>
      <c r="I164" s="4" t="s">
        <v>512</v>
      </c>
      <c r="J164" s="4" t="s">
        <v>13</v>
      </c>
      <c r="K164" s="9" t="s">
        <v>416</v>
      </c>
      <c r="L164" s="9" t="s">
        <v>416</v>
      </c>
      <c r="M164" s="3">
        <v>18540</v>
      </c>
      <c r="N164" s="3">
        <v>1</v>
      </c>
      <c r="O164" s="11">
        <v>18540</v>
      </c>
      <c r="P164" s="9">
        <v>1981</v>
      </c>
    </row>
    <row r="165" spans="1:16" ht="60">
      <c r="A165" s="2" t="s">
        <v>233</v>
      </c>
      <c r="B165" s="5">
        <v>51114</v>
      </c>
      <c r="C165" s="4" t="s">
        <v>234</v>
      </c>
      <c r="D165" s="4" t="s">
        <v>425</v>
      </c>
      <c r="E165" s="4" t="s">
        <v>235</v>
      </c>
      <c r="F165" s="4" t="s">
        <v>245</v>
      </c>
      <c r="G165" s="4" t="s">
        <v>246</v>
      </c>
      <c r="H165" s="4" t="s">
        <v>9</v>
      </c>
      <c r="I165" s="4" t="s">
        <v>531</v>
      </c>
      <c r="J165" s="4" t="s">
        <v>13</v>
      </c>
      <c r="K165" s="9" t="s">
        <v>416</v>
      </c>
      <c r="L165" s="9" t="s">
        <v>416</v>
      </c>
      <c r="M165" s="3">
        <v>250</v>
      </c>
      <c r="N165" s="3">
        <v>4</v>
      </c>
      <c r="O165" s="11">
        <v>1000</v>
      </c>
      <c r="P165" s="9">
        <v>2010</v>
      </c>
    </row>
    <row r="166" spans="1:16" ht="60">
      <c r="A166" s="2" t="s">
        <v>233</v>
      </c>
      <c r="B166" s="5">
        <v>59835</v>
      </c>
      <c r="C166" s="4" t="s">
        <v>234</v>
      </c>
      <c r="D166" s="4" t="s">
        <v>425</v>
      </c>
      <c r="E166" s="4" t="s">
        <v>235</v>
      </c>
      <c r="F166" s="4" t="s">
        <v>249</v>
      </c>
      <c r="G166" s="4" t="s">
        <v>250</v>
      </c>
      <c r="H166" s="4" t="s">
        <v>9</v>
      </c>
      <c r="I166" s="4" t="s">
        <v>531</v>
      </c>
      <c r="J166" s="4" t="s">
        <v>13</v>
      </c>
      <c r="K166" s="9" t="s">
        <v>416</v>
      </c>
      <c r="L166" s="9" t="s">
        <v>416</v>
      </c>
      <c r="M166" s="3">
        <v>250</v>
      </c>
      <c r="N166" s="3">
        <v>2</v>
      </c>
      <c r="O166" s="11">
        <v>500</v>
      </c>
      <c r="P166" s="9">
        <v>2011</v>
      </c>
    </row>
    <row r="167" spans="1:16" ht="60">
      <c r="A167" s="2" t="s">
        <v>274</v>
      </c>
      <c r="B167" s="5">
        <v>51310</v>
      </c>
      <c r="C167" s="4" t="s">
        <v>283</v>
      </c>
      <c r="D167" s="4" t="s">
        <v>425</v>
      </c>
      <c r="E167" s="4" t="s">
        <v>284</v>
      </c>
      <c r="F167" s="4" t="s">
        <v>535</v>
      </c>
      <c r="G167" s="4" t="s">
        <v>536</v>
      </c>
      <c r="H167" s="4" t="s">
        <v>9</v>
      </c>
      <c r="I167" s="4" t="s">
        <v>539</v>
      </c>
      <c r="J167" s="4" t="s">
        <v>19</v>
      </c>
      <c r="K167" s="9" t="s">
        <v>417</v>
      </c>
      <c r="L167" s="9" t="s">
        <v>417</v>
      </c>
      <c r="M167" s="3">
        <v>20</v>
      </c>
      <c r="N167" s="3">
        <v>2000</v>
      </c>
      <c r="O167" s="11">
        <v>29000</v>
      </c>
      <c r="P167" s="9">
        <v>2061</v>
      </c>
    </row>
    <row r="168" spans="1:16" ht="60">
      <c r="A168" s="2" t="s">
        <v>274</v>
      </c>
      <c r="B168" s="5">
        <v>51310</v>
      </c>
      <c r="C168" s="4" t="s">
        <v>283</v>
      </c>
      <c r="D168" s="4" t="s">
        <v>425</v>
      </c>
      <c r="E168" s="4" t="s">
        <v>284</v>
      </c>
      <c r="F168" s="4" t="s">
        <v>533</v>
      </c>
      <c r="G168" s="4" t="s">
        <v>287</v>
      </c>
      <c r="H168" s="4" t="s">
        <v>9</v>
      </c>
      <c r="I168" s="4" t="s">
        <v>539</v>
      </c>
      <c r="J168" s="4" t="s">
        <v>19</v>
      </c>
      <c r="K168" s="9" t="s">
        <v>417</v>
      </c>
      <c r="L168" s="9" t="s">
        <v>417</v>
      </c>
      <c r="M168" s="3">
        <v>20</v>
      </c>
      <c r="N168" s="3">
        <v>1250</v>
      </c>
      <c r="O168" s="11">
        <v>29000</v>
      </c>
      <c r="P168" s="9">
        <v>2062</v>
      </c>
    </row>
    <row r="169" spans="1:16" ht="60">
      <c r="A169" s="2" t="s">
        <v>274</v>
      </c>
      <c r="B169" s="5">
        <v>51310</v>
      </c>
      <c r="C169" s="4" t="s">
        <v>283</v>
      </c>
      <c r="D169" s="4" t="s">
        <v>425</v>
      </c>
      <c r="E169" s="4" t="s">
        <v>284</v>
      </c>
      <c r="F169" s="4" t="s">
        <v>534</v>
      </c>
      <c r="G169" s="4" t="s">
        <v>288</v>
      </c>
      <c r="H169" s="4" t="s">
        <v>9</v>
      </c>
      <c r="I169" s="4" t="s">
        <v>540</v>
      </c>
      <c r="J169" s="4" t="s">
        <v>13</v>
      </c>
      <c r="K169" s="9" t="s">
        <v>416</v>
      </c>
      <c r="L169" s="9" t="s">
        <v>417</v>
      </c>
      <c r="M169" s="3">
        <v>29000</v>
      </c>
      <c r="N169" s="3">
        <v>1</v>
      </c>
      <c r="O169" s="11">
        <v>29000</v>
      </c>
      <c r="P169" s="9">
        <v>2064</v>
      </c>
    </row>
    <row r="170" spans="1:16" ht="135">
      <c r="A170" s="2" t="s">
        <v>72</v>
      </c>
      <c r="B170" s="5">
        <v>51310</v>
      </c>
      <c r="C170" s="4" t="s">
        <v>73</v>
      </c>
      <c r="D170" s="4" t="s">
        <v>425</v>
      </c>
      <c r="E170" s="4" t="s">
        <v>74</v>
      </c>
      <c r="F170" s="4" t="s">
        <v>75</v>
      </c>
      <c r="G170" s="4" t="s">
        <v>517</v>
      </c>
      <c r="H170" s="4" t="s">
        <v>9</v>
      </c>
      <c r="I170" s="4" t="s">
        <v>524</v>
      </c>
      <c r="J170" s="4" t="s">
        <v>13</v>
      </c>
      <c r="K170" s="9" t="s">
        <v>417</v>
      </c>
      <c r="L170" s="9" t="s">
        <v>416</v>
      </c>
      <c r="M170" s="3">
        <v>70000</v>
      </c>
      <c r="N170" s="3">
        <v>1</v>
      </c>
      <c r="O170" s="11">
        <v>70000</v>
      </c>
      <c r="P170" s="9">
        <v>1895</v>
      </c>
    </row>
    <row r="171" spans="1:16" ht="120">
      <c r="A171" s="2" t="s">
        <v>50</v>
      </c>
      <c r="B171" s="5">
        <v>51230</v>
      </c>
      <c r="C171" s="4" t="s">
        <v>51</v>
      </c>
      <c r="D171" s="4" t="s">
        <v>424</v>
      </c>
      <c r="E171" s="4" t="s">
        <v>52</v>
      </c>
      <c r="F171" s="4" t="s">
        <v>53</v>
      </c>
      <c r="G171" s="4" t="s">
        <v>54</v>
      </c>
      <c r="H171" s="4" t="s">
        <v>9</v>
      </c>
      <c r="I171" s="4" t="s">
        <v>502</v>
      </c>
      <c r="J171" s="4" t="s">
        <v>13</v>
      </c>
      <c r="K171" s="9" t="s">
        <v>417</v>
      </c>
      <c r="L171" s="9" t="s">
        <v>417</v>
      </c>
      <c r="M171" s="3">
        <v>26000</v>
      </c>
      <c r="N171" s="3">
        <v>1</v>
      </c>
      <c r="O171" s="11">
        <v>26000</v>
      </c>
      <c r="P171" s="9">
        <v>1825</v>
      </c>
    </row>
    <row r="172" spans="1:16" ht="135">
      <c r="A172" s="2" t="s">
        <v>67</v>
      </c>
      <c r="B172" s="5">
        <v>51220</v>
      </c>
      <c r="C172" s="4" t="s">
        <v>68</v>
      </c>
      <c r="D172" s="4" t="s">
        <v>424</v>
      </c>
      <c r="E172" s="4" t="s">
        <v>69</v>
      </c>
      <c r="F172" s="4" t="s">
        <v>70</v>
      </c>
      <c r="G172" s="4" t="s">
        <v>71</v>
      </c>
      <c r="H172" s="4" t="s">
        <v>9</v>
      </c>
      <c r="I172" s="4" t="s">
        <v>492</v>
      </c>
      <c r="J172" s="4" t="s">
        <v>13</v>
      </c>
      <c r="K172" s="9" t="s">
        <v>417</v>
      </c>
      <c r="L172" s="9" t="s">
        <v>416</v>
      </c>
      <c r="M172" s="3">
        <v>61232</v>
      </c>
      <c r="N172" s="3">
        <v>1</v>
      </c>
      <c r="O172" s="11">
        <v>61232</v>
      </c>
      <c r="P172" s="9">
        <v>1809</v>
      </c>
    </row>
    <row r="173" spans="1:16" ht="90">
      <c r="A173" s="2" t="s">
        <v>67</v>
      </c>
      <c r="B173" s="5">
        <v>53210</v>
      </c>
      <c r="C173" s="4" t="s">
        <v>133</v>
      </c>
      <c r="D173" s="4" t="s">
        <v>424</v>
      </c>
      <c r="E173" s="4" t="s">
        <v>134</v>
      </c>
      <c r="F173" s="4" t="s">
        <v>135</v>
      </c>
      <c r="G173" s="4" t="s">
        <v>445</v>
      </c>
      <c r="H173" s="4" t="s">
        <v>9</v>
      </c>
      <c r="I173" s="4" t="s">
        <v>492</v>
      </c>
      <c r="J173" s="4" t="s">
        <v>23</v>
      </c>
      <c r="K173" s="9" t="s">
        <v>417</v>
      </c>
      <c r="L173" s="9" t="s">
        <v>416</v>
      </c>
      <c r="M173" s="3">
        <v>450</v>
      </c>
      <c r="N173" s="3">
        <v>1</v>
      </c>
      <c r="O173" s="11">
        <v>450</v>
      </c>
      <c r="P173" s="9">
        <v>1869</v>
      </c>
    </row>
    <row r="174" spans="1:16" ht="71.25" customHeight="1">
      <c r="A174" s="2" t="s">
        <v>67</v>
      </c>
      <c r="B174" s="5">
        <v>53210</v>
      </c>
      <c r="C174" s="4" t="s">
        <v>136</v>
      </c>
      <c r="D174" s="4" t="s">
        <v>424</v>
      </c>
      <c r="E174" s="4" t="s">
        <v>137</v>
      </c>
      <c r="F174" s="4" t="s">
        <v>135</v>
      </c>
      <c r="G174" s="4" t="s">
        <v>138</v>
      </c>
      <c r="H174" s="4" t="s">
        <v>9</v>
      </c>
      <c r="I174" s="4" t="s">
        <v>492</v>
      </c>
      <c r="J174" s="4" t="s">
        <v>23</v>
      </c>
      <c r="K174" s="9" t="s">
        <v>417</v>
      </c>
      <c r="L174" s="9" t="s">
        <v>416</v>
      </c>
      <c r="M174" s="3">
        <v>625</v>
      </c>
      <c r="N174" s="3">
        <v>1</v>
      </c>
      <c r="O174" s="11">
        <v>625</v>
      </c>
      <c r="P174" s="9">
        <v>1869</v>
      </c>
    </row>
    <row r="175" spans="1:16" ht="57.75" customHeight="1">
      <c r="A175" s="2" t="s">
        <v>67</v>
      </c>
      <c r="B175" s="5">
        <v>53210</v>
      </c>
      <c r="C175" s="4" t="s">
        <v>139</v>
      </c>
      <c r="D175" s="4" t="s">
        <v>424</v>
      </c>
      <c r="E175" s="4" t="s">
        <v>140</v>
      </c>
      <c r="F175" s="4" t="s">
        <v>135</v>
      </c>
      <c r="G175" s="4" t="s">
        <v>446</v>
      </c>
      <c r="H175" s="4" t="s">
        <v>9</v>
      </c>
      <c r="I175" s="4" t="s">
        <v>492</v>
      </c>
      <c r="J175" s="4" t="s">
        <v>23</v>
      </c>
      <c r="K175" s="9" t="s">
        <v>417</v>
      </c>
      <c r="L175" s="9" t="s">
        <v>416</v>
      </c>
      <c r="M175" s="3">
        <v>2250</v>
      </c>
      <c r="N175" s="3">
        <v>1</v>
      </c>
      <c r="O175" s="11">
        <v>2250</v>
      </c>
      <c r="P175" s="9">
        <v>1869</v>
      </c>
    </row>
    <row r="176" spans="1:16" ht="77.25" customHeight="1">
      <c r="A176" s="2" t="s">
        <v>156</v>
      </c>
      <c r="B176" s="5">
        <v>51230</v>
      </c>
      <c r="C176" s="4" t="s">
        <v>157</v>
      </c>
      <c r="D176" s="4" t="s">
        <v>424</v>
      </c>
      <c r="E176" s="4" t="s">
        <v>158</v>
      </c>
      <c r="F176" s="4" t="s">
        <v>159</v>
      </c>
      <c r="G176" s="4" t="s">
        <v>521</v>
      </c>
      <c r="H176" s="4" t="s">
        <v>9</v>
      </c>
      <c r="I176" s="4" t="s">
        <v>505</v>
      </c>
      <c r="J176" s="4" t="s">
        <v>13</v>
      </c>
      <c r="K176" s="9" t="s">
        <v>417</v>
      </c>
      <c r="L176" s="9" t="s">
        <v>417</v>
      </c>
      <c r="M176" s="3">
        <v>53085</v>
      </c>
      <c r="N176" s="3">
        <v>1</v>
      </c>
      <c r="O176" s="11">
        <v>53085</v>
      </c>
      <c r="P176" s="9">
        <v>1882</v>
      </c>
    </row>
    <row r="177" spans="1:16" ht="58.5" customHeight="1">
      <c r="A177" s="2" t="s">
        <v>32</v>
      </c>
      <c r="B177" s="5">
        <v>51310</v>
      </c>
      <c r="C177" s="4" t="s">
        <v>33</v>
      </c>
      <c r="D177" s="4" t="s">
        <v>424</v>
      </c>
      <c r="E177" s="4" t="s">
        <v>34</v>
      </c>
      <c r="F177" s="4" t="s">
        <v>37</v>
      </c>
      <c r="G177" s="4" t="s">
        <v>463</v>
      </c>
      <c r="H177" s="4" t="s">
        <v>9</v>
      </c>
      <c r="I177" s="4" t="s">
        <v>495</v>
      </c>
      <c r="J177" s="4" t="s">
        <v>16</v>
      </c>
      <c r="K177" s="9" t="s">
        <v>417</v>
      </c>
      <c r="L177" s="9" t="s">
        <v>417</v>
      </c>
      <c r="M177" s="3">
        <v>48836</v>
      </c>
      <c r="N177" s="3">
        <v>1</v>
      </c>
      <c r="O177" s="11">
        <v>48836</v>
      </c>
      <c r="P177" s="9">
        <v>1817</v>
      </c>
    </row>
    <row r="178" spans="1:16" ht="69.75" customHeight="1">
      <c r="A178" s="2" t="s">
        <v>32</v>
      </c>
      <c r="B178" s="5">
        <v>51230</v>
      </c>
      <c r="C178" s="4" t="s">
        <v>33</v>
      </c>
      <c r="D178" s="4" t="s">
        <v>424</v>
      </c>
      <c r="E178" s="4" t="s">
        <v>34</v>
      </c>
      <c r="F178" s="4" t="s">
        <v>199</v>
      </c>
      <c r="G178" s="4" t="s">
        <v>200</v>
      </c>
      <c r="H178" s="4" t="s">
        <v>9</v>
      </c>
      <c r="I178" s="4" t="s">
        <v>495</v>
      </c>
      <c r="J178" s="4" t="s">
        <v>13</v>
      </c>
      <c r="K178" s="9" t="s">
        <v>417</v>
      </c>
      <c r="L178" s="9" t="s">
        <v>417</v>
      </c>
      <c r="M178" s="3">
        <v>59672</v>
      </c>
      <c r="N178" s="3">
        <v>1</v>
      </c>
      <c r="O178" s="11">
        <v>59672</v>
      </c>
      <c r="P178" s="9">
        <v>1817</v>
      </c>
    </row>
    <row r="179" spans="1:16" s="3" customFormat="1" ht="80.25" customHeight="1">
      <c r="A179" s="2" t="s">
        <v>554</v>
      </c>
      <c r="B179" s="2">
        <v>51310</v>
      </c>
      <c r="C179" s="2" t="s">
        <v>555</v>
      </c>
      <c r="D179" s="2"/>
      <c r="E179" s="2" t="s">
        <v>556</v>
      </c>
      <c r="F179" s="2" t="s">
        <v>559</v>
      </c>
      <c r="G179" s="2" t="s">
        <v>558</v>
      </c>
      <c r="H179" s="2" t="s">
        <v>9</v>
      </c>
      <c r="I179" s="2"/>
      <c r="J179" s="2" t="s">
        <v>23</v>
      </c>
      <c r="K179" s="2" t="s">
        <v>557</v>
      </c>
      <c r="L179" s="2" t="s">
        <v>416</v>
      </c>
      <c r="M179" s="2">
        <v>48000</v>
      </c>
      <c r="N179" s="2">
        <v>1</v>
      </c>
      <c r="O179" s="12">
        <v>48000</v>
      </c>
      <c r="P179" s="2">
        <v>2140</v>
      </c>
    </row>
    <row r="180" spans="1:16" s="1" customFormat="1" ht="105">
      <c r="A180" s="2" t="s">
        <v>182</v>
      </c>
      <c r="B180" s="5">
        <v>51114</v>
      </c>
      <c r="C180" s="4" t="s">
        <v>183</v>
      </c>
      <c r="D180" s="4" t="s">
        <v>421</v>
      </c>
      <c r="E180" s="4" t="s">
        <v>184</v>
      </c>
      <c r="F180" s="4" t="s">
        <v>343</v>
      </c>
      <c r="G180" s="4" t="s">
        <v>477</v>
      </c>
      <c r="H180" s="4" t="s">
        <v>217</v>
      </c>
      <c r="I180" s="4" t="s">
        <v>507</v>
      </c>
      <c r="J180" s="4" t="s">
        <v>126</v>
      </c>
      <c r="K180" s="9" t="s">
        <v>417</v>
      </c>
      <c r="L180" s="9" t="s">
        <v>416</v>
      </c>
      <c r="M180" s="3">
        <v>10000</v>
      </c>
      <c r="N180" s="3">
        <v>1</v>
      </c>
      <c r="O180" s="11">
        <v>10000</v>
      </c>
      <c r="P180" s="9">
        <v>1948</v>
      </c>
    </row>
    <row r="181" spans="1:16" s="2" customFormat="1" ht="48.75" customHeight="1">
      <c r="A181" s="2" t="s">
        <v>310</v>
      </c>
      <c r="B181" s="5">
        <v>59110</v>
      </c>
      <c r="C181" s="4" t="s">
        <v>318</v>
      </c>
      <c r="D181" s="4" t="s">
        <v>421</v>
      </c>
      <c r="E181" s="4" t="s">
        <v>319</v>
      </c>
      <c r="F181" s="4" t="s">
        <v>340</v>
      </c>
      <c r="G181" s="4" t="s">
        <v>341</v>
      </c>
      <c r="H181" s="4" t="s">
        <v>217</v>
      </c>
      <c r="I181" s="4" t="s">
        <v>489</v>
      </c>
      <c r="J181" s="4" t="s">
        <v>342</v>
      </c>
      <c r="K181" s="9" t="s">
        <v>417</v>
      </c>
      <c r="L181" s="9" t="s">
        <v>417</v>
      </c>
      <c r="M181" s="3">
        <v>25000</v>
      </c>
      <c r="N181" s="3">
        <v>1</v>
      </c>
      <c r="O181" s="11">
        <v>25000</v>
      </c>
      <c r="P181" s="9">
        <v>1972</v>
      </c>
    </row>
    <row r="182" spans="1:16" s="2" customFormat="1" ht="46.5" customHeight="1">
      <c r="A182" s="2" t="s">
        <v>194</v>
      </c>
      <c r="B182" s="5">
        <v>53210</v>
      </c>
      <c r="C182" s="4" t="s">
        <v>195</v>
      </c>
      <c r="D182" s="4" t="s">
        <v>424</v>
      </c>
      <c r="E182" s="4" t="s">
        <v>196</v>
      </c>
      <c r="F182" s="4" t="s">
        <v>216</v>
      </c>
      <c r="G182" s="4" t="s">
        <v>454</v>
      </c>
      <c r="H182" s="4" t="s">
        <v>217</v>
      </c>
      <c r="I182" s="4" t="s">
        <v>525</v>
      </c>
      <c r="J182" s="4" t="s">
        <v>19</v>
      </c>
      <c r="K182" s="9" t="s">
        <v>416</v>
      </c>
      <c r="L182" s="9" t="s">
        <v>416</v>
      </c>
      <c r="M182" s="3">
        <v>17000</v>
      </c>
      <c r="N182" s="3">
        <v>1</v>
      </c>
      <c r="O182" s="11">
        <v>17000</v>
      </c>
      <c r="P182" s="9">
        <v>1956</v>
      </c>
    </row>
    <row r="183" spans="1:16" s="2" customFormat="1" ht="105" customHeight="1">
      <c r="A183" s="2" t="s">
        <v>194</v>
      </c>
      <c r="B183" s="5">
        <v>53210</v>
      </c>
      <c r="C183" s="4" t="s">
        <v>195</v>
      </c>
      <c r="D183" s="4" t="s">
        <v>424</v>
      </c>
      <c r="E183" s="4" t="s">
        <v>196</v>
      </c>
      <c r="F183" s="4" t="s">
        <v>218</v>
      </c>
      <c r="G183" s="4" t="s">
        <v>455</v>
      </c>
      <c r="H183" s="4" t="s">
        <v>217</v>
      </c>
      <c r="I183" s="4" t="s">
        <v>525</v>
      </c>
      <c r="J183" s="4" t="s">
        <v>126</v>
      </c>
      <c r="K183" s="9" t="s">
        <v>416</v>
      </c>
      <c r="L183" s="9" t="s">
        <v>416</v>
      </c>
      <c r="M183" s="3">
        <v>17000</v>
      </c>
      <c r="N183" s="3">
        <v>1</v>
      </c>
      <c r="O183" s="11">
        <v>17000</v>
      </c>
      <c r="P183" s="9">
        <v>1957</v>
      </c>
    </row>
    <row r="184" spans="1:16">
      <c r="K184" s="9"/>
    </row>
  </sheetData>
  <sortState ref="A2:P183">
    <sortCondition ref="H2:H183"/>
    <sortCondition ref="D2:D183"/>
    <sortCondition ref="A2:A183"/>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Layout" zoomScaleNormal="100" workbookViewId="0">
      <selection activeCell="A9" sqref="A9"/>
    </sheetView>
  </sheetViews>
  <sheetFormatPr defaultRowHeight="15"/>
  <cols>
    <col min="3" max="3" width="13.140625" customWidth="1"/>
    <col min="4" max="4" width="10" bestFit="1" customWidth="1"/>
    <col min="5" max="5" width="13.85546875" customWidth="1"/>
  </cols>
  <sheetData>
    <row r="1" spans="1:5" ht="21">
      <c r="A1" s="66" t="s">
        <v>786</v>
      </c>
    </row>
    <row r="2" spans="1:5">
      <c r="C2" t="s">
        <v>787</v>
      </c>
    </row>
    <row r="3" spans="1:5">
      <c r="A3" t="s">
        <v>566</v>
      </c>
      <c r="C3">
        <v>91</v>
      </c>
      <c r="E3" s="18">
        <v>1972927</v>
      </c>
    </row>
    <row r="4" spans="1:5">
      <c r="A4" t="s">
        <v>788</v>
      </c>
      <c r="C4">
        <v>16</v>
      </c>
      <c r="E4" s="18">
        <v>354459</v>
      </c>
    </row>
    <row r="5" spans="1:5" ht="15.75">
      <c r="A5" t="s">
        <v>789</v>
      </c>
      <c r="C5">
        <v>7</v>
      </c>
      <c r="E5" s="62">
        <v>279234</v>
      </c>
    </row>
    <row r="6" spans="1:5">
      <c r="A6" t="s">
        <v>423</v>
      </c>
      <c r="C6">
        <v>4</v>
      </c>
      <c r="E6" s="18">
        <v>219428</v>
      </c>
    </row>
    <row r="7" spans="1:5">
      <c r="A7" t="s">
        <v>790</v>
      </c>
      <c r="C7">
        <v>19</v>
      </c>
      <c r="E7" s="18">
        <v>325790</v>
      </c>
    </row>
    <row r="8" spans="1:5">
      <c r="C8">
        <f>SUM(C3:C7)</f>
        <v>137</v>
      </c>
      <c r="E8" s="65">
        <f>SUM(E3:E7)</f>
        <v>3151838</v>
      </c>
    </row>
  </sheetData>
  <pageMargins left="0.45" right="0.45" top="0.5" bottom="0.5" header="0.3" footer="0.3"/>
  <pageSetup scale="66" orientation="portrait" r:id="rId1"/>
  <headerFooter>
    <oddFooter>&amp;C&amp;N&amp;P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S36"/>
  <sheetViews>
    <sheetView tabSelected="1" zoomScale="75" zoomScaleNormal="75" zoomScaleSheetLayoutView="68" workbookViewId="0">
      <selection activeCell="R38" sqref="R38"/>
    </sheetView>
  </sheetViews>
  <sheetFormatPr defaultColWidth="8.85546875" defaultRowHeight="15"/>
  <cols>
    <col min="2" max="2" width="13.7109375" customWidth="1"/>
    <col min="3" max="3" width="13.85546875" customWidth="1"/>
    <col min="4" max="4" width="12" bestFit="1" customWidth="1"/>
    <col min="5" max="6" width="14.28515625" bestFit="1" customWidth="1"/>
    <col min="7" max="7" width="13" bestFit="1" customWidth="1"/>
    <col min="8" max="8" width="17.140625" bestFit="1" customWidth="1"/>
    <col min="9" max="9" width="16" bestFit="1" customWidth="1"/>
    <col min="10" max="10" width="16.140625" customWidth="1"/>
    <col min="11" max="11" width="16.7109375" customWidth="1"/>
    <col min="15" max="15" width="18.85546875" customWidth="1"/>
    <col min="16" max="16" width="15.140625" customWidth="1"/>
    <col min="17" max="17" width="14.7109375" customWidth="1"/>
    <col min="18" max="18" width="15.5703125" customWidth="1"/>
    <col min="19" max="19" width="12" customWidth="1"/>
  </cols>
  <sheetData>
    <row r="1" spans="1:19" ht="18.75">
      <c r="A1" s="333" t="s">
        <v>968</v>
      </c>
      <c r="B1" s="2"/>
      <c r="C1" s="9"/>
      <c r="D1" s="2"/>
      <c r="E1" s="2"/>
      <c r="F1" s="2"/>
      <c r="G1" s="2"/>
      <c r="H1" s="2"/>
      <c r="I1" s="4"/>
      <c r="J1" s="497" t="s">
        <v>960</v>
      </c>
      <c r="K1" s="497"/>
      <c r="L1" s="9"/>
      <c r="M1" s="11"/>
      <c r="N1" s="9"/>
      <c r="O1" s="11"/>
      <c r="P1" s="334"/>
      <c r="Q1" s="335"/>
    </row>
    <row r="2" spans="1:19" ht="18.75">
      <c r="A2" s="333" t="s">
        <v>987</v>
      </c>
      <c r="B2" s="2"/>
      <c r="C2" s="9"/>
      <c r="D2" s="2"/>
      <c r="E2" s="2"/>
      <c r="F2" s="2"/>
      <c r="G2" s="2"/>
      <c r="H2" s="2"/>
      <c r="I2" s="4"/>
      <c r="J2" s="2"/>
      <c r="K2" s="9"/>
      <c r="L2" s="9"/>
      <c r="M2" s="11"/>
      <c r="N2" s="9"/>
      <c r="O2" s="11"/>
      <c r="P2" s="334"/>
      <c r="Q2" s="335"/>
    </row>
    <row r="3" spans="1:19" ht="7.5" customHeight="1" thickBot="1">
      <c r="A3" s="336"/>
      <c r="B3" s="2"/>
      <c r="C3" s="9"/>
      <c r="D3" s="2"/>
      <c r="E3" s="2"/>
      <c r="F3" s="2"/>
      <c r="G3" s="2"/>
      <c r="H3" s="2"/>
      <c r="I3" s="4"/>
      <c r="J3" s="2"/>
      <c r="K3" s="9"/>
      <c r="L3" s="9"/>
      <c r="M3" s="11"/>
      <c r="N3" s="9"/>
      <c r="O3" s="11"/>
      <c r="P3" s="334"/>
      <c r="Q3" s="335"/>
    </row>
    <row r="4" spans="1:19" ht="21.75" customHeight="1" thickBot="1">
      <c r="A4" s="337" t="s">
        <v>969</v>
      </c>
      <c r="B4" s="2"/>
      <c r="C4" s="9"/>
      <c r="D4" s="2"/>
      <c r="E4" s="2"/>
      <c r="F4" s="2"/>
      <c r="G4" s="2"/>
      <c r="H4" s="2"/>
      <c r="I4" s="4"/>
      <c r="J4" s="2"/>
      <c r="K4" s="2"/>
      <c r="L4" s="9"/>
      <c r="M4" s="215" t="s">
        <v>868</v>
      </c>
      <c r="N4" s="216"/>
      <c r="O4" s="216"/>
      <c r="P4" s="216"/>
      <c r="Q4" s="216"/>
      <c r="R4" s="216"/>
      <c r="S4" s="217"/>
    </row>
    <row r="5" spans="1:19" ht="45">
      <c r="A5" s="338"/>
      <c r="B5" s="339"/>
      <c r="C5" s="340"/>
      <c r="D5" s="341"/>
      <c r="E5" s="341"/>
      <c r="F5" s="341"/>
      <c r="G5" s="341"/>
      <c r="H5" s="342" t="s">
        <v>970</v>
      </c>
      <c r="I5" s="343" t="s">
        <v>971</v>
      </c>
      <c r="J5" s="344" t="s">
        <v>972</v>
      </c>
      <c r="K5" s="345" t="s">
        <v>973</v>
      </c>
      <c r="L5" s="9"/>
      <c r="M5" s="221" t="s">
        <v>566</v>
      </c>
      <c r="N5" s="222"/>
      <c r="O5" s="222"/>
      <c r="P5" s="223" t="s">
        <v>870</v>
      </c>
      <c r="Q5" s="223" t="s">
        <v>871</v>
      </c>
      <c r="R5" s="223" t="s">
        <v>872</v>
      </c>
      <c r="S5" s="223" t="s">
        <v>873</v>
      </c>
    </row>
    <row r="6" spans="1:19">
      <c r="A6" s="346"/>
      <c r="B6" s="347" t="s">
        <v>566</v>
      </c>
      <c r="C6" s="348"/>
      <c r="D6" s="349"/>
      <c r="E6" s="349"/>
      <c r="F6" s="350"/>
      <c r="G6" s="350"/>
      <c r="H6" s="351">
        <v>1554446</v>
      </c>
      <c r="I6" s="352">
        <v>787664</v>
      </c>
      <c r="J6" s="352">
        <f>I6</f>
        <v>787664</v>
      </c>
      <c r="K6" s="352">
        <f>J6+20000</f>
        <v>807664</v>
      </c>
      <c r="L6" s="9"/>
      <c r="M6" s="227" t="s">
        <v>875</v>
      </c>
      <c r="N6" s="222"/>
      <c r="O6" s="222"/>
      <c r="P6" s="228"/>
      <c r="Q6" s="228">
        <v>10000</v>
      </c>
      <c r="R6" s="228">
        <v>10000</v>
      </c>
      <c r="S6" s="229" t="s">
        <v>876</v>
      </c>
    </row>
    <row r="7" spans="1:19">
      <c r="A7" s="353"/>
      <c r="B7" s="354" t="s">
        <v>567</v>
      </c>
      <c r="C7" s="222"/>
      <c r="D7" s="349"/>
      <c r="E7" s="349"/>
      <c r="F7" s="222"/>
      <c r="G7" s="222"/>
      <c r="H7" s="351">
        <v>480907</v>
      </c>
      <c r="I7" s="352">
        <v>268329</v>
      </c>
      <c r="J7" s="352">
        <f>I7</f>
        <v>268329</v>
      </c>
      <c r="K7" s="352">
        <f>J7</f>
        <v>268329</v>
      </c>
      <c r="M7" s="233" t="s">
        <v>879</v>
      </c>
      <c r="N7" s="234"/>
      <c r="O7" s="234"/>
      <c r="P7" s="235"/>
      <c r="Q7" s="235">
        <v>40600</v>
      </c>
      <c r="R7" s="235">
        <v>40600</v>
      </c>
      <c r="S7" s="236" t="s">
        <v>880</v>
      </c>
    </row>
    <row r="8" spans="1:19">
      <c r="A8" s="353"/>
      <c r="B8" s="354" t="s">
        <v>568</v>
      </c>
      <c r="C8" s="222"/>
      <c r="D8" s="349"/>
      <c r="E8" s="349"/>
      <c r="F8" s="222"/>
      <c r="G8" s="222"/>
      <c r="H8" s="351">
        <v>279234</v>
      </c>
      <c r="I8" s="352">
        <v>128276</v>
      </c>
      <c r="J8" s="352">
        <f>I8</f>
        <v>128276</v>
      </c>
      <c r="K8" s="352">
        <f>J8</f>
        <v>128276</v>
      </c>
      <c r="M8" s="227"/>
      <c r="N8" s="238" t="s">
        <v>882</v>
      </c>
      <c r="O8" s="222"/>
      <c r="P8" s="239">
        <f>SUM(P6:P6)</f>
        <v>0</v>
      </c>
      <c r="Q8" s="239">
        <f>SUM(Q6:Q7)</f>
        <v>50600</v>
      </c>
      <c r="R8" s="239">
        <f>SUM(R6:R7)</f>
        <v>50600</v>
      </c>
      <c r="S8" s="240"/>
    </row>
    <row r="9" spans="1:19">
      <c r="A9" s="353"/>
      <c r="B9" s="354" t="s">
        <v>974</v>
      </c>
      <c r="C9" s="222"/>
      <c r="D9" s="349"/>
      <c r="E9" s="349"/>
      <c r="F9" s="222"/>
      <c r="G9" s="222"/>
      <c r="H9" s="351">
        <v>219428</v>
      </c>
      <c r="I9" s="352">
        <v>147208</v>
      </c>
      <c r="J9" s="352">
        <v>144208.45000000001</v>
      </c>
      <c r="K9" s="352">
        <f>J9</f>
        <v>144208.45000000001</v>
      </c>
      <c r="M9" s="221" t="s">
        <v>567</v>
      </c>
      <c r="N9" s="222"/>
      <c r="O9" s="222"/>
      <c r="P9" s="228"/>
      <c r="Q9" s="228"/>
      <c r="R9" s="228"/>
      <c r="S9" s="229"/>
    </row>
    <row r="10" spans="1:19">
      <c r="A10" s="353"/>
      <c r="B10" s="354" t="s">
        <v>992</v>
      </c>
      <c r="C10" s="222"/>
      <c r="D10" s="349"/>
      <c r="E10" s="349"/>
      <c r="F10" s="222"/>
      <c r="G10" s="222"/>
      <c r="H10" s="351">
        <v>321790</v>
      </c>
      <c r="I10" s="352">
        <v>96052</v>
      </c>
      <c r="J10" s="352">
        <f>I10</f>
        <v>96052</v>
      </c>
      <c r="K10" s="352">
        <f>J10</f>
        <v>96052</v>
      </c>
      <c r="M10" s="227" t="s">
        <v>885</v>
      </c>
      <c r="N10" s="222"/>
      <c r="O10" s="222"/>
      <c r="P10" s="228">
        <v>5000</v>
      </c>
      <c r="Q10" s="228">
        <v>5000</v>
      </c>
      <c r="R10" s="228">
        <v>5000</v>
      </c>
      <c r="S10" s="229" t="s">
        <v>886</v>
      </c>
    </row>
    <row r="11" spans="1:19">
      <c r="A11" s="355"/>
      <c r="B11" s="356" t="s">
        <v>970</v>
      </c>
      <c r="C11" s="357"/>
      <c r="D11" s="358"/>
      <c r="E11" s="358"/>
      <c r="F11" s="358"/>
      <c r="G11" s="358"/>
      <c r="H11" s="359">
        <f>SUM(H6:H10)</f>
        <v>2855805</v>
      </c>
      <c r="I11" s="360">
        <f>SUM(I6:I10)</f>
        <v>1427529</v>
      </c>
      <c r="J11" s="360">
        <f>SUM(J6:J10)</f>
        <v>1424529.45</v>
      </c>
      <c r="K11" s="360">
        <f>SUM(K6:K10)</f>
        <v>1444529.45</v>
      </c>
      <c r="M11" s="244" t="s">
        <v>887</v>
      </c>
      <c r="N11" s="171"/>
      <c r="O11" s="171"/>
      <c r="P11" s="245">
        <v>50000</v>
      </c>
      <c r="Q11" s="245">
        <v>50000</v>
      </c>
      <c r="R11" s="245">
        <v>50000</v>
      </c>
      <c r="S11" s="246" t="s">
        <v>886</v>
      </c>
    </row>
    <row r="12" spans="1:19" ht="15.75" thickBot="1">
      <c r="A12" s="361"/>
      <c r="B12" s="362"/>
      <c r="C12" s="363"/>
      <c r="D12" s="364"/>
      <c r="E12" s="364"/>
      <c r="F12" s="364"/>
      <c r="G12" s="364"/>
      <c r="H12" s="365"/>
      <c r="I12" s="366"/>
      <c r="J12" s="366"/>
      <c r="K12" s="366"/>
      <c r="M12" s="244" t="s">
        <v>888</v>
      </c>
      <c r="N12" s="171"/>
      <c r="O12" s="171"/>
      <c r="P12" s="245"/>
      <c r="Q12" s="245"/>
      <c r="R12" s="245">
        <f>1100+450+625+2250</f>
        <v>4425</v>
      </c>
      <c r="S12" s="246" t="s">
        <v>876</v>
      </c>
    </row>
    <row r="13" spans="1:19">
      <c r="I13" s="65"/>
      <c r="M13" s="244" t="s">
        <v>890</v>
      </c>
      <c r="N13" s="171"/>
      <c r="O13" s="171"/>
      <c r="P13" s="245"/>
      <c r="Q13" s="245"/>
      <c r="R13" s="245">
        <v>2749</v>
      </c>
      <c r="S13" s="246" t="s">
        <v>876</v>
      </c>
    </row>
    <row r="14" spans="1:19" ht="18" customHeight="1" thickBot="1">
      <c r="A14" s="337" t="s">
        <v>976</v>
      </c>
      <c r="B14" s="2"/>
      <c r="C14" s="9"/>
      <c r="D14" s="2"/>
      <c r="E14" s="2"/>
      <c r="F14" s="2"/>
      <c r="G14" s="2"/>
      <c r="H14" s="2"/>
      <c r="I14" s="367"/>
      <c r="J14" s="2"/>
      <c r="K14" s="9"/>
      <c r="L14" s="9"/>
      <c r="M14" s="227"/>
      <c r="N14" s="238" t="s">
        <v>882</v>
      </c>
      <c r="O14" s="222"/>
      <c r="P14" s="239">
        <f>SUM(P10:P11)</f>
        <v>55000</v>
      </c>
      <c r="Q14" s="239">
        <f>SUM(Q10:Q11)</f>
        <v>55000</v>
      </c>
      <c r="R14" s="239">
        <f>SUM(R10:R13)</f>
        <v>62174</v>
      </c>
      <c r="S14" s="240"/>
    </row>
    <row r="15" spans="1:19" ht="49.5" customHeight="1">
      <c r="A15" s="338"/>
      <c r="B15" s="339"/>
      <c r="C15" s="340"/>
      <c r="D15" s="341"/>
      <c r="E15" s="341" t="s">
        <v>31</v>
      </c>
      <c r="F15" s="341" t="s">
        <v>977</v>
      </c>
      <c r="G15" s="341" t="s">
        <v>978</v>
      </c>
      <c r="H15" s="368" t="s">
        <v>979</v>
      </c>
      <c r="I15" s="343" t="s">
        <v>971</v>
      </c>
      <c r="J15" s="344" t="s">
        <v>972</v>
      </c>
      <c r="K15" s="345" t="s">
        <v>973</v>
      </c>
      <c r="L15" s="9"/>
      <c r="M15" s="221" t="s">
        <v>568</v>
      </c>
      <c r="N15" s="222"/>
      <c r="O15" s="222"/>
      <c r="P15" s="228"/>
      <c r="Q15" s="228"/>
      <c r="R15" s="228"/>
      <c r="S15" s="229"/>
    </row>
    <row r="16" spans="1:19">
      <c r="A16" s="346"/>
      <c r="B16" s="347" t="s">
        <v>566</v>
      </c>
      <c r="C16" s="348"/>
      <c r="D16" s="349"/>
      <c r="E16" s="349">
        <v>108200</v>
      </c>
      <c r="F16" s="349">
        <v>291863</v>
      </c>
      <c r="G16" s="349">
        <f>63891-30000</f>
        <v>33891</v>
      </c>
      <c r="H16" s="369">
        <f>SUM(D16:G16)</f>
        <v>433954</v>
      </c>
      <c r="I16" s="352">
        <f>79360+F22+G16</f>
        <v>501198</v>
      </c>
      <c r="J16" s="352">
        <f>I16</f>
        <v>501198</v>
      </c>
      <c r="K16" s="352">
        <f>J16</f>
        <v>501198</v>
      </c>
      <c r="L16" s="9"/>
      <c r="M16" s="233" t="s">
        <v>894</v>
      </c>
      <c r="N16" s="234"/>
      <c r="O16" s="234"/>
      <c r="P16" s="235"/>
      <c r="Q16" s="235">
        <v>40000</v>
      </c>
      <c r="R16" s="235">
        <v>40000</v>
      </c>
      <c r="S16" s="236" t="s">
        <v>895</v>
      </c>
    </row>
    <row r="17" spans="1:19">
      <c r="A17" s="353"/>
      <c r="B17" s="354" t="s">
        <v>567</v>
      </c>
      <c r="C17" s="222"/>
      <c r="D17" s="370"/>
      <c r="E17" s="370">
        <v>0</v>
      </c>
      <c r="F17" s="370">
        <v>0</v>
      </c>
      <c r="G17" s="370">
        <v>0</v>
      </c>
      <c r="H17" s="369">
        <f t="shared" ref="H17:H20" si="0">SUM(D17:G17)</f>
        <v>0</v>
      </c>
      <c r="I17" s="352">
        <v>0</v>
      </c>
      <c r="J17" s="352">
        <f>I17</f>
        <v>0</v>
      </c>
      <c r="K17" s="352"/>
      <c r="M17" s="227"/>
      <c r="N17" s="238" t="s">
        <v>882</v>
      </c>
      <c r="O17" s="222"/>
      <c r="P17" s="240">
        <v>0</v>
      </c>
      <c r="Q17" s="240">
        <f>Q16</f>
        <v>40000</v>
      </c>
      <c r="R17" s="240">
        <f>R16</f>
        <v>40000</v>
      </c>
      <c r="S17" s="240"/>
    </row>
    <row r="18" spans="1:19">
      <c r="A18" s="353"/>
      <c r="B18" s="354" t="s">
        <v>568</v>
      </c>
      <c r="C18" s="222"/>
      <c r="D18" s="370"/>
      <c r="E18" s="370">
        <v>0</v>
      </c>
      <c r="F18" s="370">
        <v>0</v>
      </c>
      <c r="G18" s="370">
        <v>30000</v>
      </c>
      <c r="H18" s="369">
        <f t="shared" si="0"/>
        <v>30000</v>
      </c>
      <c r="I18" s="352">
        <v>30000</v>
      </c>
      <c r="J18" s="352">
        <f>I18</f>
        <v>30000</v>
      </c>
      <c r="K18" s="352">
        <f>J18</f>
        <v>30000</v>
      </c>
      <c r="M18" s="221" t="s">
        <v>897</v>
      </c>
      <c r="N18" s="222"/>
      <c r="O18" s="222"/>
      <c r="P18" s="228"/>
      <c r="Q18" s="228"/>
      <c r="R18" s="228"/>
      <c r="S18" s="229"/>
    </row>
    <row r="19" spans="1:19">
      <c r="A19" s="353"/>
      <c r="B19" s="354" t="s">
        <v>974</v>
      </c>
      <c r="C19" s="222"/>
      <c r="D19" s="370"/>
      <c r="E19" s="370">
        <v>652322</v>
      </c>
      <c r="F19" s="370">
        <v>0</v>
      </c>
      <c r="G19" s="370">
        <v>0</v>
      </c>
      <c r="H19" s="369">
        <f t="shared" si="0"/>
        <v>652322</v>
      </c>
      <c r="I19" s="352">
        <v>659220</v>
      </c>
      <c r="J19" s="352">
        <f>I19</f>
        <v>659220</v>
      </c>
      <c r="K19" s="352">
        <f>J19</f>
        <v>659220</v>
      </c>
      <c r="M19" s="244" t="s">
        <v>900</v>
      </c>
      <c r="N19" s="171"/>
      <c r="O19" s="171"/>
      <c r="P19" s="245">
        <v>35000</v>
      </c>
      <c r="Q19" s="245">
        <v>35000</v>
      </c>
      <c r="R19" s="245">
        <v>25000</v>
      </c>
      <c r="S19" s="246" t="s">
        <v>876</v>
      </c>
    </row>
    <row r="20" spans="1:19">
      <c r="A20" s="353"/>
      <c r="B20" s="354" t="s">
        <v>975</v>
      </c>
      <c r="C20" s="222"/>
      <c r="D20" s="370"/>
      <c r="E20" s="370">
        <v>0</v>
      </c>
      <c r="F20" s="370">
        <v>0</v>
      </c>
      <c r="G20" s="370">
        <v>0</v>
      </c>
      <c r="H20" s="369">
        <f t="shared" si="0"/>
        <v>0</v>
      </c>
      <c r="I20" s="352">
        <v>0</v>
      </c>
      <c r="J20" s="352">
        <f>I20</f>
        <v>0</v>
      </c>
      <c r="K20" s="352"/>
      <c r="M20" s="227"/>
      <c r="N20" s="238" t="s">
        <v>882</v>
      </c>
      <c r="O20" s="222"/>
      <c r="P20" s="239">
        <f>SUM(P19:P19)</f>
        <v>35000</v>
      </c>
      <c r="Q20" s="239">
        <f>SUM(Q19:Q19)</f>
        <v>35000</v>
      </c>
      <c r="R20" s="239">
        <f>SUM(R19:R19)</f>
        <v>25000</v>
      </c>
      <c r="S20" s="240"/>
    </row>
    <row r="21" spans="1:19">
      <c r="A21" s="371"/>
      <c r="B21" s="372" t="s">
        <v>970</v>
      </c>
      <c r="C21" s="373"/>
      <c r="D21" s="374"/>
      <c r="E21" s="374">
        <f>SUM(E16:E20)</f>
        <v>760522</v>
      </c>
      <c r="F21" s="374">
        <f t="shared" ref="F21" si="1">SUM(F16:F20)</f>
        <v>291863</v>
      </c>
      <c r="G21" s="374">
        <f>SUM(G16:G20)</f>
        <v>63891</v>
      </c>
      <c r="H21" s="375">
        <f>SUM(H16:H20)</f>
        <v>1116276</v>
      </c>
      <c r="I21" s="376"/>
      <c r="J21" s="376"/>
      <c r="K21" s="376"/>
      <c r="M21" s="221" t="s">
        <v>902</v>
      </c>
      <c r="N21" s="222"/>
      <c r="O21" s="222"/>
      <c r="P21" s="228"/>
      <c r="Q21" s="228"/>
      <c r="R21" s="228"/>
      <c r="S21" s="229"/>
    </row>
    <row r="22" spans="1:19" ht="15.75" thickBot="1">
      <c r="A22" s="282"/>
      <c r="B22" s="377" t="s">
        <v>980</v>
      </c>
      <c r="C22" s="378"/>
      <c r="D22" s="379"/>
      <c r="E22" s="379">
        <v>738580</v>
      </c>
      <c r="F22" s="379">
        <v>387947</v>
      </c>
      <c r="G22" s="379">
        <v>63891</v>
      </c>
      <c r="H22" s="380"/>
      <c r="I22" s="381">
        <f>SUM(D22:H22)</f>
        <v>1190418</v>
      </c>
      <c r="J22" s="382"/>
      <c r="K22" s="382"/>
      <c r="M22" s="248" t="s">
        <v>959</v>
      </c>
      <c r="N22" s="234"/>
      <c r="O22" s="234"/>
      <c r="P22" s="235">
        <v>513330</v>
      </c>
      <c r="Q22" s="235">
        <v>0</v>
      </c>
      <c r="R22" s="235">
        <v>404700</v>
      </c>
      <c r="S22" s="236" t="s">
        <v>880</v>
      </c>
    </row>
    <row r="23" spans="1:19" ht="15.75" thickBot="1">
      <c r="A23" s="383"/>
      <c r="B23" s="384" t="s">
        <v>981</v>
      </c>
      <c r="C23" s="385"/>
      <c r="D23" s="386"/>
      <c r="E23" s="386">
        <f>E22</f>
        <v>738580</v>
      </c>
      <c r="F23" s="386">
        <f>F22</f>
        <v>387947</v>
      </c>
      <c r="G23" s="386">
        <f>G22</f>
        <v>63891</v>
      </c>
      <c r="H23" s="387"/>
      <c r="I23" s="388"/>
      <c r="J23" s="388">
        <f>SUM(J16:J22)</f>
        <v>1190418</v>
      </c>
      <c r="K23" s="382"/>
      <c r="M23" s="221"/>
      <c r="N23" s="238" t="s">
        <v>882</v>
      </c>
      <c r="O23" s="222"/>
      <c r="P23" s="239">
        <f>SUM(P22:P22)</f>
        <v>513330</v>
      </c>
      <c r="Q23" s="239">
        <f>SUM(Q22:Q22)</f>
        <v>0</v>
      </c>
      <c r="R23" s="239">
        <f>R22</f>
        <v>404700</v>
      </c>
      <c r="S23" s="240"/>
    </row>
    <row r="24" spans="1:19" ht="15.75" thickBot="1">
      <c r="A24" s="389"/>
      <c r="B24" s="390" t="s">
        <v>982</v>
      </c>
      <c r="C24" s="391"/>
      <c r="D24" s="392"/>
      <c r="E24" s="392">
        <f>'Capital Technology'!P21</f>
        <v>738580</v>
      </c>
      <c r="F24" s="392">
        <f>'Occ. Capital'!P27</f>
        <v>387947</v>
      </c>
      <c r="G24" s="392">
        <f>'Capital Non-Tech'!P10</f>
        <v>63891</v>
      </c>
      <c r="H24" s="393"/>
      <c r="I24" s="394"/>
      <c r="J24" s="394"/>
      <c r="K24" s="394">
        <f>SUM(E24:J24)</f>
        <v>1190418</v>
      </c>
      <c r="M24" s="249" t="s">
        <v>906</v>
      </c>
      <c r="N24" s="250"/>
      <c r="O24" s="250"/>
      <c r="P24" s="251">
        <f>P23+P20+P17+P14</f>
        <v>603330</v>
      </c>
      <c r="Q24" s="251">
        <f>Q23+Q20+Q17+Q14</f>
        <v>130000</v>
      </c>
      <c r="R24" s="251">
        <f>R23+R20+R17+R14+R8</f>
        <v>582474</v>
      </c>
      <c r="S24" s="252" t="s">
        <v>907</v>
      </c>
    </row>
    <row r="25" spans="1:19" ht="15.75" thickBot="1">
      <c r="A25" s="156" t="s">
        <v>983</v>
      </c>
      <c r="Q25" s="65"/>
      <c r="R25" s="65"/>
    </row>
    <row r="26" spans="1:19" ht="21" customHeight="1">
      <c r="A26" s="156" t="s">
        <v>984</v>
      </c>
      <c r="I26" s="65"/>
      <c r="P26" s="254" t="s">
        <v>909</v>
      </c>
      <c r="Q26" s="255"/>
      <c r="R26" s="256">
        <f>R23+R16+R7</f>
        <v>485300</v>
      </c>
      <c r="S26" s="257"/>
    </row>
    <row r="27" spans="1:19" ht="16.5" customHeight="1" thickBot="1">
      <c r="A27" t="s">
        <v>985</v>
      </c>
      <c r="P27" s="262" t="s">
        <v>876</v>
      </c>
      <c r="Q27" s="263"/>
      <c r="R27" s="263">
        <f>R24-R26</f>
        <v>97174</v>
      </c>
      <c r="S27" s="264"/>
    </row>
    <row r="28" spans="1:19" ht="21.75" customHeight="1" thickBot="1">
      <c r="A28" s="337" t="s">
        <v>986</v>
      </c>
      <c r="B28" s="2"/>
      <c r="C28" s="9"/>
      <c r="D28" s="2"/>
      <c r="E28" s="2"/>
      <c r="F28" s="2"/>
      <c r="G28" s="2"/>
      <c r="H28" s="2"/>
      <c r="I28" s="4"/>
      <c r="J28" s="2"/>
      <c r="K28" s="2"/>
      <c r="L28" s="9"/>
      <c r="M28" s="11"/>
      <c r="N28" s="9"/>
      <c r="O28" s="11"/>
      <c r="P28" s="334"/>
      <c r="Q28" s="335"/>
    </row>
    <row r="29" spans="1:19" ht="45">
      <c r="A29" s="338"/>
      <c r="B29" s="339"/>
      <c r="C29" s="340"/>
      <c r="D29" s="341"/>
      <c r="E29" s="341"/>
      <c r="F29" s="341"/>
      <c r="G29" s="341"/>
      <c r="H29" s="342" t="s">
        <v>970</v>
      </c>
      <c r="I29" s="343" t="s">
        <v>971</v>
      </c>
      <c r="J29" s="344" t="s">
        <v>972</v>
      </c>
      <c r="K29" s="345" t="s">
        <v>973</v>
      </c>
      <c r="L29" s="9"/>
      <c r="M29" s="11"/>
      <c r="N29" s="9"/>
      <c r="O29" s="11"/>
      <c r="P29" s="334"/>
      <c r="Q29" s="335"/>
    </row>
    <row r="30" spans="1:19" ht="15.75" thickBot="1">
      <c r="A30" s="395"/>
      <c r="B30" s="396" t="s">
        <v>566</v>
      </c>
      <c r="C30" s="397"/>
      <c r="D30" s="398"/>
      <c r="E30" s="398"/>
      <c r="F30" s="399"/>
      <c r="G30" s="399"/>
      <c r="H30" s="400">
        <v>286974</v>
      </c>
      <c r="I30" s="401">
        <v>286974</v>
      </c>
      <c r="J30" s="401">
        <v>286974</v>
      </c>
      <c r="K30" s="401">
        <f>J30</f>
        <v>286974</v>
      </c>
      <c r="L30" s="9"/>
      <c r="M30" s="11"/>
      <c r="N30" s="9"/>
      <c r="O30" s="11"/>
      <c r="P30" s="334"/>
      <c r="Q30" s="335"/>
    </row>
    <row r="31" spans="1:19" ht="9" customHeight="1">
      <c r="A31" s="402"/>
      <c r="B31" s="403"/>
      <c r="C31" s="340"/>
      <c r="D31" s="404"/>
      <c r="E31" s="404"/>
      <c r="F31" s="339"/>
      <c r="G31" s="339"/>
      <c r="H31" s="405"/>
      <c r="I31" s="405"/>
      <c r="J31" s="405"/>
      <c r="K31" s="405"/>
      <c r="L31" s="9"/>
      <c r="M31" s="11"/>
      <c r="N31" s="9"/>
      <c r="O31" s="11"/>
      <c r="P31" s="334"/>
      <c r="Q31" s="335"/>
    </row>
    <row r="32" spans="1:19" ht="21.75" customHeight="1" thickBot="1">
      <c r="A32" s="337" t="s">
        <v>993</v>
      </c>
      <c r="B32" s="2"/>
      <c r="C32" s="9"/>
      <c r="D32" s="2"/>
      <c r="E32" s="2"/>
      <c r="F32" s="2"/>
      <c r="G32" s="2"/>
      <c r="H32" s="2"/>
      <c r="I32" s="4"/>
      <c r="J32" s="2"/>
      <c r="K32" s="2"/>
      <c r="L32" s="9"/>
      <c r="M32" s="11"/>
      <c r="N32" s="9"/>
      <c r="O32" s="11"/>
      <c r="P32" s="334"/>
      <c r="Q32" s="335"/>
    </row>
    <row r="33" spans="1:17" ht="45.75" thickBot="1">
      <c r="A33" s="338"/>
      <c r="B33" s="339"/>
      <c r="C33" s="340"/>
      <c r="D33" s="341"/>
      <c r="E33" s="341"/>
      <c r="F33" s="341"/>
      <c r="G33" s="341"/>
      <c r="H33" s="342" t="s">
        <v>970</v>
      </c>
      <c r="I33" s="406" t="s">
        <v>971</v>
      </c>
      <c r="J33" s="478"/>
      <c r="K33" s="407" t="s">
        <v>973</v>
      </c>
      <c r="L33" s="9"/>
      <c r="M33" s="11"/>
      <c r="N33" s="9"/>
      <c r="O33" s="11"/>
      <c r="P33" s="334"/>
      <c r="Q33" s="335"/>
    </row>
    <row r="34" spans="1:17" ht="15.75" thickBot="1">
      <c r="A34" s="346" t="s">
        <v>993</v>
      </c>
      <c r="B34" s="408"/>
      <c r="C34" s="348"/>
      <c r="D34" s="349"/>
      <c r="E34" s="349"/>
      <c r="F34" s="350"/>
      <c r="G34" s="350"/>
      <c r="H34" s="424">
        <v>152160</v>
      </c>
      <c r="I34" s="424">
        <v>152160</v>
      </c>
      <c r="J34" s="479"/>
      <c r="K34" s="425">
        <v>86600</v>
      </c>
      <c r="L34" s="9"/>
      <c r="M34" s="11"/>
      <c r="N34" s="9"/>
      <c r="O34" s="11"/>
      <c r="P34" s="334"/>
      <c r="Q34" s="335"/>
    </row>
    <row r="35" spans="1:17" ht="15.75" thickBot="1">
      <c r="A35" s="409" t="s">
        <v>807</v>
      </c>
      <c r="B35" s="163"/>
      <c r="C35" s="163"/>
      <c r="D35" s="163"/>
      <c r="E35" s="163"/>
      <c r="F35" s="163"/>
      <c r="G35" s="163"/>
      <c r="H35" s="410">
        <f>H34</f>
        <v>152160</v>
      </c>
      <c r="I35" s="410">
        <f>I34</f>
        <v>152160</v>
      </c>
      <c r="J35" s="480"/>
      <c r="K35" s="411">
        <f>'Puma Path Project'!S17</f>
        <v>86600</v>
      </c>
    </row>
    <row r="36" spans="1:17">
      <c r="A36" s="492" t="s">
        <v>1158</v>
      </c>
    </row>
  </sheetData>
  <mergeCells count="1">
    <mergeCell ref="J1:K1"/>
  </mergeCells>
  <pageMargins left="1" right="0.45" top="0.75" bottom="0.75" header="0.3" footer="0.3"/>
  <pageSetup paperSize="5" scale="62" fitToHeight="0" orientation="landscape" r:id="rId1"/>
  <headerFooter differentFirst="1">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124"/>
  <sheetViews>
    <sheetView view="pageBreakPreview" topLeftCell="A71" zoomScale="76" zoomScaleNormal="90" zoomScaleSheetLayoutView="76" zoomScalePageLayoutView="80" workbookViewId="0">
      <selection activeCell="B85" sqref="B85"/>
    </sheetView>
  </sheetViews>
  <sheetFormatPr defaultColWidth="8.85546875" defaultRowHeight="15"/>
  <cols>
    <col min="1" max="1" width="34.28515625" customWidth="1"/>
    <col min="2" max="2" width="14.28515625" bestFit="1" customWidth="1"/>
    <col min="3" max="3" width="13.42578125" customWidth="1"/>
    <col min="4" max="4" width="2.28515625" customWidth="1"/>
    <col min="5" max="5" width="12.42578125" hidden="1" customWidth="1"/>
    <col min="6" max="6" width="12.5703125" bestFit="1" customWidth="1"/>
    <col min="7" max="7" width="17.140625" customWidth="1"/>
    <col min="8" max="8" width="12.7109375" customWidth="1"/>
    <col min="9" max="9" width="13.5703125" customWidth="1"/>
    <col min="10" max="10" width="14.140625" customWidth="1"/>
    <col min="11" max="11" width="15" customWidth="1"/>
    <col min="12" max="12" width="15.7109375" customWidth="1"/>
    <col min="13" max="13" width="16.5703125" customWidth="1"/>
    <col min="14" max="14" width="13.42578125" customWidth="1"/>
  </cols>
  <sheetData>
    <row r="1" spans="1:11" ht="23.25" hidden="1">
      <c r="A1" s="498" t="s">
        <v>818</v>
      </c>
      <c r="B1" s="498"/>
      <c r="C1" s="498"/>
      <c r="D1" s="498"/>
      <c r="E1" s="498"/>
      <c r="F1" s="498"/>
      <c r="G1" s="498"/>
      <c r="H1" s="498"/>
    </row>
    <row r="2" spans="1:11" hidden="1">
      <c r="A2" s="499" t="s">
        <v>819</v>
      </c>
      <c r="B2" s="499"/>
      <c r="C2" s="499"/>
      <c r="D2" s="499"/>
      <c r="E2" s="499"/>
      <c r="F2" s="499"/>
      <c r="G2" s="499"/>
      <c r="H2" s="499"/>
    </row>
    <row r="3" spans="1:11" ht="29.25" hidden="1" thickBot="1">
      <c r="A3" s="137" t="s">
        <v>820</v>
      </c>
      <c r="B3" s="138" t="s">
        <v>821</v>
      </c>
      <c r="C3" s="138" t="s">
        <v>822</v>
      </c>
      <c r="D3" s="138"/>
      <c r="E3" s="138" t="s">
        <v>823</v>
      </c>
      <c r="F3" s="138" t="s">
        <v>824</v>
      </c>
      <c r="G3" s="138" t="s">
        <v>825</v>
      </c>
      <c r="H3" s="138" t="s">
        <v>826</v>
      </c>
      <c r="I3" s="138" t="s">
        <v>827</v>
      </c>
    </row>
    <row r="4" spans="1:11" hidden="1">
      <c r="A4" t="s">
        <v>828</v>
      </c>
      <c r="B4" s="139">
        <f>B6-C6</f>
        <v>-163.48800000000028</v>
      </c>
      <c r="C4" s="139">
        <v>-151</v>
      </c>
      <c r="D4" s="139"/>
      <c r="E4" s="140">
        <v>-243</v>
      </c>
      <c r="F4" s="140">
        <v>-212</v>
      </c>
      <c r="G4" s="140">
        <v>210</v>
      </c>
      <c r="H4" s="140">
        <v>679</v>
      </c>
      <c r="I4" s="139">
        <v>78.639999999999986</v>
      </c>
    </row>
    <row r="5" spans="1:11" hidden="1">
      <c r="A5" t="s">
        <v>829</v>
      </c>
      <c r="B5" s="141">
        <v>-3.2000000000000001E-2</v>
      </c>
      <c r="C5" s="141">
        <v>-2.870722433460076E-2</v>
      </c>
      <c r="D5" s="141"/>
      <c r="E5" s="142">
        <v>-4.4157732146102129E-2</v>
      </c>
      <c r="F5" s="142">
        <v>-3.709536307961505E-2</v>
      </c>
      <c r="G5" s="142">
        <v>3.8147138964577658E-2</v>
      </c>
      <c r="H5" s="142">
        <v>0.14069622876087856</v>
      </c>
      <c r="I5" s="143"/>
    </row>
    <row r="6" spans="1:11" hidden="1">
      <c r="A6" t="s">
        <v>830</v>
      </c>
      <c r="B6" s="139">
        <f>C6*96.8%</f>
        <v>4945.5119999999997</v>
      </c>
      <c r="C6" s="139">
        <v>5109</v>
      </c>
      <c r="D6" s="139"/>
      <c r="E6" s="140">
        <v>5260</v>
      </c>
      <c r="F6" s="140">
        <v>5503</v>
      </c>
      <c r="G6" s="140">
        <v>5715</v>
      </c>
      <c r="H6" s="140">
        <v>5505</v>
      </c>
      <c r="I6" s="139"/>
    </row>
    <row r="7" spans="1:11" hidden="1">
      <c r="A7" s="144" t="s">
        <v>831</v>
      </c>
      <c r="B7" s="145">
        <f>B4*2130</f>
        <v>-348229.44000000058</v>
      </c>
      <c r="C7" s="146">
        <v>-321630</v>
      </c>
      <c r="D7" s="146"/>
      <c r="E7" s="147">
        <v>-517590</v>
      </c>
      <c r="F7" s="147">
        <v>-451560</v>
      </c>
      <c r="G7" s="147">
        <v>447300</v>
      </c>
      <c r="H7" s="147">
        <v>1446270</v>
      </c>
      <c r="I7" s="147">
        <v>167503.19999999995</v>
      </c>
      <c r="K7" s="139"/>
    </row>
    <row r="8" spans="1:11" hidden="1">
      <c r="A8" s="148" t="s">
        <v>832</v>
      </c>
      <c r="B8" s="149">
        <v>0</v>
      </c>
      <c r="C8" s="149">
        <v>0</v>
      </c>
      <c r="D8" s="149"/>
      <c r="E8" s="149">
        <v>-973078</v>
      </c>
      <c r="F8" s="150">
        <v>-101623</v>
      </c>
      <c r="G8" s="149">
        <v>-446529</v>
      </c>
      <c r="H8" s="151">
        <v>-309758</v>
      </c>
      <c r="I8" s="149">
        <v>-1830988</v>
      </c>
    </row>
    <row r="9" spans="1:11" ht="15.75" hidden="1" thickBot="1">
      <c r="A9" s="152" t="s">
        <v>833</v>
      </c>
      <c r="B9" s="153">
        <f>B4*2130</f>
        <v>-348229.44000000058</v>
      </c>
      <c r="C9" s="153">
        <v>-321630</v>
      </c>
      <c r="D9" s="153"/>
      <c r="E9" s="153">
        <v>-1490668</v>
      </c>
      <c r="F9" s="153">
        <v>-553183</v>
      </c>
      <c r="G9" s="153">
        <v>771</v>
      </c>
      <c r="H9" s="153">
        <v>1136512</v>
      </c>
      <c r="I9" s="153">
        <v>-1663484.7999999998</v>
      </c>
    </row>
    <row r="10" spans="1:11" hidden="1">
      <c r="A10" s="154" t="s">
        <v>834</v>
      </c>
      <c r="B10" s="155"/>
      <c r="C10" s="155"/>
      <c r="D10" s="155"/>
      <c r="E10" s="156"/>
    </row>
    <row r="11" spans="1:11" ht="11.25" hidden="1" customHeight="1">
      <c r="A11" s="156"/>
      <c r="B11" s="155"/>
      <c r="C11" s="155"/>
      <c r="D11" s="155"/>
      <c r="E11" s="156"/>
      <c r="J11">
        <f>SUM(J6:J10)</f>
        <v>0</v>
      </c>
    </row>
    <row r="12" spans="1:11" ht="29.25" hidden="1" thickBot="1">
      <c r="A12" s="137" t="s">
        <v>835</v>
      </c>
      <c r="B12" s="155"/>
      <c r="C12" s="155"/>
      <c r="D12" s="155"/>
      <c r="E12" s="156"/>
    </row>
    <row r="13" spans="1:11" ht="19.5" hidden="1" thickBot="1">
      <c r="A13" s="157" t="s">
        <v>836</v>
      </c>
      <c r="B13" s="138" t="s">
        <v>837</v>
      </c>
      <c r="C13" s="138" t="s">
        <v>822</v>
      </c>
      <c r="D13" s="138"/>
      <c r="E13" s="138" t="s">
        <v>823</v>
      </c>
      <c r="F13" s="138" t="s">
        <v>824</v>
      </c>
      <c r="G13" s="138" t="s">
        <v>825</v>
      </c>
      <c r="H13" s="138" t="s">
        <v>826</v>
      </c>
      <c r="I13" s="138" t="s">
        <v>827</v>
      </c>
    </row>
    <row r="14" spans="1:11" hidden="1">
      <c r="A14" t="s">
        <v>838</v>
      </c>
      <c r="B14" s="158">
        <v>38886000</v>
      </c>
      <c r="C14" s="158">
        <v>37666634</v>
      </c>
      <c r="D14" s="158"/>
      <c r="E14" s="158">
        <v>36820081</v>
      </c>
      <c r="F14" s="158">
        <v>36814467</v>
      </c>
      <c r="G14" s="158">
        <v>36789033</v>
      </c>
      <c r="H14" s="158">
        <v>32542180</v>
      </c>
    </row>
    <row r="15" spans="1:11" hidden="1">
      <c r="A15" t="s">
        <v>839</v>
      </c>
      <c r="B15" s="159">
        <v>40734933.399999999</v>
      </c>
      <c r="C15" s="159">
        <v>41396012</v>
      </c>
      <c r="D15" s="159"/>
      <c r="E15" s="159">
        <v>40039680.57</v>
      </c>
      <c r="F15" s="159">
        <v>39260610.780000001</v>
      </c>
      <c r="G15" s="159">
        <v>39626582.270000003</v>
      </c>
      <c r="H15" s="159">
        <v>38019210.649999999</v>
      </c>
      <c r="I15" s="159"/>
    </row>
    <row r="16" spans="1:11" hidden="1">
      <c r="A16" t="s">
        <v>840</v>
      </c>
      <c r="B16" s="159">
        <f>-10938628.12-25095095.55</f>
        <v>-36033723.670000002</v>
      </c>
      <c r="C16" s="159">
        <f>-40077680.16-C17</f>
        <v>-39512680.159999996</v>
      </c>
      <c r="D16" s="159"/>
      <c r="E16" s="159">
        <f>-38750977.31+552301</f>
        <v>-38198676.310000002</v>
      </c>
      <c r="F16" s="159">
        <f>-38033969.84+552217</f>
        <v>-37481752.840000004</v>
      </c>
      <c r="G16" s="159">
        <f>-38359581.78+3176613</f>
        <v>-35182968.780000001</v>
      </c>
      <c r="H16" s="159">
        <f>-35705498.54+500000</f>
        <v>-35205498.539999999</v>
      </c>
      <c r="I16" s="159"/>
    </row>
    <row r="17" spans="1:9" hidden="1">
      <c r="A17" s="144" t="s">
        <v>841</v>
      </c>
      <c r="B17" s="160">
        <v>0</v>
      </c>
      <c r="C17" s="160">
        <v>-565000</v>
      </c>
      <c r="D17" s="160"/>
      <c r="E17" s="160">
        <v>-552301</v>
      </c>
      <c r="F17" s="160">
        <v>-552217</v>
      </c>
      <c r="G17" s="160">
        <v>-3176613</v>
      </c>
      <c r="H17" s="160">
        <v>-500000</v>
      </c>
      <c r="I17" s="159">
        <f>SUM(C17:H17)</f>
        <v>-5346131</v>
      </c>
    </row>
    <row r="18" spans="1:9" ht="15.75" hidden="1" thickBot="1">
      <c r="A18" s="161" t="s">
        <v>842</v>
      </c>
      <c r="B18" s="162">
        <f>B15+B16+B17</f>
        <v>4701209.7299999967</v>
      </c>
      <c r="C18" s="162">
        <f>C15+C16+C17</f>
        <v>1318331.8400000036</v>
      </c>
      <c r="D18" s="162"/>
      <c r="E18" s="162">
        <f>SUM(E15:E17)</f>
        <v>1288703.2599999979</v>
      </c>
      <c r="F18" s="162">
        <f>SUM(F15:F17)</f>
        <v>1226640.9399999976</v>
      </c>
      <c r="G18" s="162">
        <f>SUM(G15:G17)</f>
        <v>1267000.4900000021</v>
      </c>
      <c r="H18" s="162">
        <f>SUM(H15:H17)</f>
        <v>2313712.1099999994</v>
      </c>
      <c r="I18" s="162"/>
    </row>
    <row r="19" spans="1:9" hidden="1"/>
    <row r="20" spans="1:9" ht="19.5" hidden="1" thickBot="1">
      <c r="A20" s="157" t="s">
        <v>843</v>
      </c>
      <c r="B20" s="163"/>
      <c r="C20" s="163"/>
      <c r="D20" s="163"/>
      <c r="E20" s="163"/>
      <c r="F20" s="163"/>
      <c r="G20" s="163"/>
      <c r="H20" s="163"/>
      <c r="I20" s="163"/>
    </row>
    <row r="21" spans="1:9" hidden="1">
      <c r="A21" t="s">
        <v>844</v>
      </c>
      <c r="B21" s="158">
        <v>1916790.42</v>
      </c>
      <c r="C21" s="158">
        <v>1858223.7</v>
      </c>
      <c r="D21" s="158"/>
      <c r="E21" s="158">
        <v>3757348.81</v>
      </c>
      <c r="F21" s="158">
        <v>3418861.5</v>
      </c>
      <c r="G21" s="158">
        <v>3059970.07</v>
      </c>
      <c r="H21" s="158">
        <v>2197385.79</v>
      </c>
    </row>
    <row r="22" spans="1:9" hidden="1">
      <c r="A22" t="s">
        <v>845</v>
      </c>
      <c r="B22" s="159">
        <v>289375.62</v>
      </c>
      <c r="C22" s="159">
        <v>347667.91</v>
      </c>
      <c r="D22" s="159"/>
      <c r="E22" s="159">
        <v>806448.85</v>
      </c>
      <c r="F22" s="159">
        <v>827124.78</v>
      </c>
      <c r="G22" s="159">
        <v>798952.12</v>
      </c>
      <c r="H22" s="159">
        <v>2450877.2599999998</v>
      </c>
      <c r="I22" s="139">
        <f>SUM(B22:H22)</f>
        <v>5520446.54</v>
      </c>
    </row>
    <row r="23" spans="1:9" hidden="1">
      <c r="A23" t="s">
        <v>846</v>
      </c>
      <c r="B23" s="159">
        <v>-209250.92</v>
      </c>
      <c r="C23" s="159">
        <v>-289101.19</v>
      </c>
      <c r="D23" s="159"/>
      <c r="E23" s="159">
        <v>-2705568.96</v>
      </c>
      <c r="F23" s="159">
        <v>-488637.47</v>
      </c>
      <c r="G23" s="159">
        <v>-440060.69</v>
      </c>
      <c r="H23" s="159">
        <v>-1588292.98</v>
      </c>
      <c r="I23" s="139">
        <f>SUM(B23:H23)</f>
        <v>-5720912.21</v>
      </c>
    </row>
    <row r="24" spans="1:9" ht="15.75" hidden="1" thickBot="1">
      <c r="A24" s="164" t="s">
        <v>842</v>
      </c>
      <c r="B24" s="165">
        <f>SUM(B21:B23)</f>
        <v>1996915.12</v>
      </c>
      <c r="C24" s="166">
        <f>SUM(C21:C23)</f>
        <v>1916790.42</v>
      </c>
      <c r="D24" s="166"/>
      <c r="E24" s="166">
        <f>SUM(E21:E23)</f>
        <v>1858228.7000000002</v>
      </c>
      <c r="F24" s="166">
        <f>SUM(F21:F23)</f>
        <v>3757348.8100000005</v>
      </c>
      <c r="G24" s="166">
        <f>SUM(G21:G23)</f>
        <v>3418861.5</v>
      </c>
      <c r="H24" s="166">
        <f>SUM(H21:H23)</f>
        <v>3059970.07</v>
      </c>
      <c r="I24" s="164"/>
    </row>
    <row r="25" spans="1:9" hidden="1"/>
    <row r="26" spans="1:9" hidden="1"/>
    <row r="27" spans="1:9" ht="19.5" hidden="1" thickBot="1">
      <c r="A27" s="157" t="s">
        <v>847</v>
      </c>
      <c r="B27" s="163"/>
      <c r="C27" s="163"/>
      <c r="D27" s="163"/>
      <c r="E27" s="163"/>
      <c r="F27" s="163"/>
      <c r="G27" s="163"/>
      <c r="H27" s="163"/>
      <c r="I27" s="163"/>
    </row>
    <row r="28" spans="1:9" hidden="1">
      <c r="A28" t="s">
        <v>844</v>
      </c>
      <c r="B28" s="158">
        <v>562516.62</v>
      </c>
      <c r="C28" s="158">
        <v>402224.01</v>
      </c>
      <c r="D28" s="158"/>
      <c r="E28" s="158">
        <v>614902.34</v>
      </c>
      <c r="F28" s="158">
        <v>553045.59</v>
      </c>
      <c r="G28" s="158">
        <v>446074.23</v>
      </c>
      <c r="H28" s="158">
        <v>430083.73</v>
      </c>
      <c r="I28" s="158"/>
    </row>
    <row r="29" spans="1:9" hidden="1">
      <c r="A29" t="s">
        <v>845</v>
      </c>
      <c r="B29" s="159">
        <v>477717</v>
      </c>
      <c r="C29" s="159">
        <v>533098</v>
      </c>
      <c r="D29" s="159"/>
      <c r="E29" s="159">
        <v>583193.79</v>
      </c>
      <c r="F29" s="159">
        <v>569889</v>
      </c>
      <c r="G29" s="159">
        <v>607565.9</v>
      </c>
      <c r="H29" s="159">
        <v>630941.42000000004</v>
      </c>
      <c r="I29" s="158">
        <f>SUM(B29:H29)</f>
        <v>3402405.11</v>
      </c>
    </row>
    <row r="30" spans="1:9" hidden="1">
      <c r="A30" t="s">
        <v>846</v>
      </c>
      <c r="B30" s="159">
        <v>-309535.84999999998</v>
      </c>
      <c r="C30" s="159">
        <v>-372805.39</v>
      </c>
      <c r="D30" s="159"/>
      <c r="E30" s="159">
        <v>-795872.12</v>
      </c>
      <c r="F30" s="159">
        <v>-508032.25</v>
      </c>
      <c r="G30" s="159">
        <v>-500594.54</v>
      </c>
      <c r="H30" s="159">
        <v>-614950.92000000004</v>
      </c>
      <c r="I30" s="158">
        <f>SUM(B30:H30)</f>
        <v>-3101791.07</v>
      </c>
    </row>
    <row r="31" spans="1:9" ht="15.75" hidden="1" thickBot="1">
      <c r="A31" s="164" t="s">
        <v>842</v>
      </c>
      <c r="B31" s="166">
        <f>B28+B29+B30</f>
        <v>730697.77</v>
      </c>
      <c r="C31" s="166">
        <f>C28+C29+C30</f>
        <v>562516.62</v>
      </c>
      <c r="D31" s="166"/>
      <c r="E31" s="166">
        <f>E28+E29+E30</f>
        <v>402224.00999999989</v>
      </c>
      <c r="F31" s="166">
        <f>F28+F29+F30</f>
        <v>614902.33999999985</v>
      </c>
      <c r="G31" s="166">
        <f>G28+G29+G30</f>
        <v>553045.58999999985</v>
      </c>
      <c r="H31" s="166">
        <f>H28+H29+H30</f>
        <v>446074.22999999986</v>
      </c>
      <c r="I31" s="166"/>
    </row>
    <row r="32" spans="1:9" hidden="1">
      <c r="B32" s="158"/>
      <c r="C32" s="158"/>
      <c r="D32" s="158"/>
      <c r="E32" s="158"/>
      <c r="F32" s="158"/>
      <c r="G32" s="158"/>
      <c r="H32" s="158"/>
      <c r="I32" s="158"/>
    </row>
    <row r="33" spans="1:11" ht="19.5" hidden="1" thickBot="1">
      <c r="A33" s="157" t="s">
        <v>848</v>
      </c>
      <c r="B33" s="167"/>
      <c r="C33" s="167"/>
      <c r="D33" s="167"/>
      <c r="E33" s="167"/>
      <c r="F33" s="167"/>
      <c r="G33" s="167"/>
      <c r="H33" s="167"/>
      <c r="I33" s="167"/>
    </row>
    <row r="34" spans="1:11" hidden="1">
      <c r="A34" t="s">
        <v>844</v>
      </c>
      <c r="B34" s="158">
        <v>416233.93</v>
      </c>
      <c r="C34" s="158">
        <v>224522.59</v>
      </c>
      <c r="D34" s="158"/>
      <c r="E34" s="158">
        <f>-31747.82+66820.61</f>
        <v>35072.79</v>
      </c>
      <c r="F34" s="158">
        <f>38047.73+17487.61</f>
        <v>55535.340000000004</v>
      </c>
      <c r="G34" s="158">
        <f>75662.51+28737.55</f>
        <v>104400.06</v>
      </c>
      <c r="H34" s="158">
        <v>273759.38</v>
      </c>
      <c r="I34" s="158"/>
    </row>
    <row r="35" spans="1:11" hidden="1">
      <c r="A35" t="s">
        <v>845</v>
      </c>
      <c r="B35" s="159">
        <v>307939.75</v>
      </c>
      <c r="C35" s="159">
        <f>368118.85+138</f>
        <v>368256.85</v>
      </c>
      <c r="D35" s="159"/>
      <c r="E35" s="159">
        <f>817632.5-52009.57</f>
        <v>765622.93</v>
      </c>
      <c r="F35" s="159">
        <f>662277.23+51246</f>
        <v>713523.23</v>
      </c>
      <c r="G35" s="159">
        <f>648230.39+21317</f>
        <v>669547.39</v>
      </c>
      <c r="H35" s="159">
        <f>698049.6+47963</f>
        <v>746012.6</v>
      </c>
      <c r="I35" s="158">
        <f>SUM(B35:H35)</f>
        <v>3570902.75</v>
      </c>
    </row>
    <row r="36" spans="1:11" hidden="1">
      <c r="A36" t="s">
        <v>846</v>
      </c>
      <c r="B36" s="159">
        <v>-103158.37</v>
      </c>
      <c r="C36" s="159">
        <v>-176545.51</v>
      </c>
      <c r="D36" s="159"/>
      <c r="E36" s="159">
        <v>-576173.13</v>
      </c>
      <c r="F36" s="159">
        <v>-733985.78</v>
      </c>
      <c r="G36" s="159">
        <v>-718412.11</v>
      </c>
      <c r="H36" s="159">
        <v>-915371.92</v>
      </c>
      <c r="I36" s="158">
        <f>SUM(B36:H36)</f>
        <v>-3223646.82</v>
      </c>
    </row>
    <row r="37" spans="1:11" ht="15.75" hidden="1" thickBot="1">
      <c r="A37" s="164" t="s">
        <v>842</v>
      </c>
      <c r="B37" s="166">
        <f>SUM(B34:B36)</f>
        <v>621015.30999999994</v>
      </c>
      <c r="C37" s="166">
        <f>SUM(C34:C36)</f>
        <v>416233.92999999993</v>
      </c>
      <c r="D37" s="166"/>
      <c r="E37" s="166">
        <f>SUM(E34:E36)</f>
        <v>224522.59000000008</v>
      </c>
      <c r="F37" s="166">
        <f>SUM(F34:F36)</f>
        <v>35072.789999999921</v>
      </c>
      <c r="G37" s="166">
        <f>SUM(G34:G36)</f>
        <v>55535.339999999967</v>
      </c>
      <c r="H37" s="166">
        <f>SUM(H34:H36)</f>
        <v>104400.05999999994</v>
      </c>
      <c r="I37" s="166"/>
    </row>
    <row r="38" spans="1:11" hidden="1">
      <c r="A38" s="168"/>
      <c r="B38" s="169"/>
      <c r="C38" s="169"/>
      <c r="D38" s="169"/>
      <c r="E38" s="169"/>
      <c r="F38" s="169"/>
      <c r="G38" s="169"/>
      <c r="H38" s="169"/>
      <c r="I38" s="169"/>
    </row>
    <row r="39" spans="1:11" ht="19.5" hidden="1" thickBot="1">
      <c r="A39" s="157" t="s">
        <v>849</v>
      </c>
      <c r="B39" s="167"/>
      <c r="C39" s="167"/>
      <c r="D39" s="167"/>
      <c r="E39" s="167"/>
      <c r="F39" s="167"/>
      <c r="G39" s="167"/>
      <c r="H39" s="167"/>
      <c r="I39" s="167"/>
    </row>
    <row r="40" spans="1:11" hidden="1">
      <c r="A40" t="s">
        <v>844</v>
      </c>
      <c r="B40" s="158">
        <f>538063.36+39401.98</f>
        <v>577465.34</v>
      </c>
      <c r="C40" s="158">
        <v>1119864.97</v>
      </c>
      <c r="D40" s="158"/>
      <c r="E40" s="158">
        <v>1273781.79</v>
      </c>
      <c r="F40" s="158">
        <v>1186041.04</v>
      </c>
      <c r="G40" s="158">
        <v>885193.89</v>
      </c>
      <c r="H40" s="158">
        <v>715296.1</v>
      </c>
      <c r="I40" s="158">
        <f>SUM(B40:H40)</f>
        <v>5757643.1299999999</v>
      </c>
    </row>
    <row r="41" spans="1:11" hidden="1">
      <c r="A41" t="s">
        <v>846</v>
      </c>
      <c r="B41" s="158">
        <f>-24747.05-302723.86</f>
        <v>-327470.90999999997</v>
      </c>
      <c r="C41" s="158">
        <v>-968430.62</v>
      </c>
      <c r="D41" s="158"/>
      <c r="E41" s="158">
        <v>-1126009.19</v>
      </c>
      <c r="F41" s="158">
        <v>-1016628.84</v>
      </c>
      <c r="G41" s="158">
        <v>-704715.61</v>
      </c>
      <c r="H41" s="158">
        <v>-566205.92000000004</v>
      </c>
      <c r="I41" s="158">
        <f>SUM(B41:H41)</f>
        <v>-4709461.09</v>
      </c>
    </row>
    <row r="42" spans="1:11" ht="15.75" hidden="1" thickBot="1">
      <c r="A42" s="164" t="s">
        <v>842</v>
      </c>
      <c r="B42" s="166">
        <f>SUM(B40:B41)</f>
        <v>249994.43</v>
      </c>
      <c r="C42" s="166">
        <f>SUM(C40:C41)</f>
        <v>151434.34999999998</v>
      </c>
      <c r="D42" s="166"/>
      <c r="E42" s="166">
        <f>SUM(E40:E41)</f>
        <v>147772.60000000009</v>
      </c>
      <c r="F42" s="166">
        <f>SUM(F40:F41)</f>
        <v>169412.20000000007</v>
      </c>
      <c r="G42" s="166">
        <f>SUM(G40:G41)</f>
        <v>180478.28000000003</v>
      </c>
      <c r="H42" s="166">
        <f>SUM(H40:H41)</f>
        <v>149090.17999999993</v>
      </c>
      <c r="I42" s="166"/>
    </row>
    <row r="43" spans="1:11" hidden="1">
      <c r="B43" s="158"/>
      <c r="C43" s="158"/>
      <c r="D43" s="158"/>
      <c r="E43" s="158"/>
      <c r="F43" s="158"/>
      <c r="G43" s="158"/>
      <c r="H43" s="158"/>
      <c r="I43" s="158"/>
    </row>
    <row r="44" spans="1:11" ht="19.5" hidden="1" thickBot="1">
      <c r="A44" s="157" t="s">
        <v>850</v>
      </c>
      <c r="B44" s="167"/>
      <c r="C44" s="167"/>
      <c r="D44" s="167"/>
      <c r="E44" s="167"/>
      <c r="F44" s="167"/>
      <c r="G44" s="167"/>
      <c r="H44" s="167"/>
      <c r="I44" s="167"/>
    </row>
    <row r="45" spans="1:11" hidden="1">
      <c r="A45" t="s">
        <v>844</v>
      </c>
      <c r="B45" s="158">
        <v>5682974</v>
      </c>
      <c r="C45" s="158">
        <v>5910636.0599999996</v>
      </c>
      <c r="D45" s="158"/>
      <c r="E45" s="158">
        <v>5997069.1799999997</v>
      </c>
      <c r="F45" s="158">
        <v>5946845.3399999999</v>
      </c>
      <c r="G45" s="158">
        <v>2977834.54</v>
      </c>
      <c r="H45" s="158">
        <v>2092869.94</v>
      </c>
      <c r="I45" s="158"/>
    </row>
    <row r="46" spans="1:11" hidden="1">
      <c r="A46" t="s">
        <v>851</v>
      </c>
      <c r="B46" s="170">
        <v>500000</v>
      </c>
      <c r="C46" s="158">
        <v>565000</v>
      </c>
      <c r="D46" s="158"/>
      <c r="E46" s="158">
        <v>552301</v>
      </c>
      <c r="F46" s="158">
        <v>552217</v>
      </c>
      <c r="G46" s="158">
        <v>3176613</v>
      </c>
      <c r="H46" s="158">
        <v>1000000</v>
      </c>
      <c r="I46" s="158">
        <f>SUM(B46:H46)</f>
        <v>6346131</v>
      </c>
    </row>
    <row r="47" spans="1:11" hidden="1">
      <c r="A47" t="s">
        <v>846</v>
      </c>
      <c r="B47" s="158">
        <v>-699087.63</v>
      </c>
      <c r="C47" s="158">
        <f>-539773.65-252888.65</f>
        <v>-792662.3</v>
      </c>
      <c r="D47" s="158"/>
      <c r="E47" s="158">
        <f>-582766.26-55967.92</f>
        <v>-638734.18000000005</v>
      </c>
      <c r="F47" s="158">
        <f>-192029.4-309963.94</f>
        <v>-501993.33999999997</v>
      </c>
      <c r="G47" s="158">
        <f>-155807-51795.54</f>
        <v>-207602.54</v>
      </c>
      <c r="H47" s="158">
        <f>-97217.58-17817.36</f>
        <v>-115034.94</v>
      </c>
      <c r="I47" s="158">
        <f>SUM(B47:H47)</f>
        <v>-2955114.93</v>
      </c>
      <c r="K47" s="65"/>
    </row>
    <row r="48" spans="1:11" ht="15.75" hidden="1" thickBot="1">
      <c r="A48" s="164" t="s">
        <v>842</v>
      </c>
      <c r="B48" s="166">
        <f>SUM(B45:B47)</f>
        <v>5483886.3700000001</v>
      </c>
      <c r="C48" s="166">
        <f>SUM(C45:C47)</f>
        <v>5682973.7599999998</v>
      </c>
      <c r="D48" s="166"/>
      <c r="E48" s="166">
        <v>5910636</v>
      </c>
      <c r="F48" s="166">
        <f>SUM(F45:F47)</f>
        <v>5997069</v>
      </c>
      <c r="G48" s="166">
        <f>SUM(G45:G47)</f>
        <v>5946845</v>
      </c>
      <c r="H48" s="166">
        <f>SUM(H45:H47)</f>
        <v>2977835</v>
      </c>
      <c r="I48" s="166"/>
    </row>
    <row r="49" spans="1:9" hidden="1">
      <c r="B49" s="158"/>
      <c r="C49" s="158"/>
      <c r="D49" s="158"/>
      <c r="E49" s="158"/>
      <c r="F49" s="158"/>
      <c r="G49" s="158"/>
      <c r="H49" s="158"/>
      <c r="I49" s="158"/>
    </row>
    <row r="50" spans="1:9" ht="19.5" hidden="1" thickBot="1">
      <c r="A50" s="157" t="s">
        <v>852</v>
      </c>
      <c r="B50" s="167"/>
      <c r="C50" s="167"/>
      <c r="D50" s="167"/>
      <c r="E50" s="167"/>
      <c r="F50" s="167"/>
      <c r="G50" s="167"/>
      <c r="H50" s="167"/>
      <c r="I50" s="167"/>
    </row>
    <row r="51" spans="1:9" hidden="1">
      <c r="A51" t="s">
        <v>844</v>
      </c>
      <c r="B51" s="158">
        <f>C53</f>
        <v>9324194.4100000001</v>
      </c>
      <c r="C51" s="158">
        <f>E53</f>
        <v>12160934.199999999</v>
      </c>
      <c r="D51" s="158"/>
      <c r="E51" s="158">
        <f>F53</f>
        <v>15254384.699999999</v>
      </c>
      <c r="F51" s="158">
        <f>G53</f>
        <v>23896727</v>
      </c>
      <c r="G51" s="158">
        <v>28588322.260000002</v>
      </c>
      <c r="H51" s="158">
        <v>39221831.799999997</v>
      </c>
      <c r="I51" s="158"/>
    </row>
    <row r="52" spans="1:9" hidden="1">
      <c r="A52" t="s">
        <v>840</v>
      </c>
      <c r="B52" s="158">
        <f>B53-B51</f>
        <v>-7100250.4100000001</v>
      </c>
      <c r="C52" s="158">
        <f>C53-C51</f>
        <v>-2836739.7899999991</v>
      </c>
      <c r="D52" s="158"/>
      <c r="E52" s="158">
        <f>E53-E51</f>
        <v>-3093450.5</v>
      </c>
      <c r="F52" s="158">
        <f>F53-F51</f>
        <v>-8642342.3000000007</v>
      </c>
      <c r="G52" s="158">
        <f>G53-G51</f>
        <v>-4691595.2600000016</v>
      </c>
      <c r="H52" s="158">
        <f>H53-H51</f>
        <v>-10633509.539999995</v>
      </c>
      <c r="I52" s="158">
        <f>SUM(B52:H52)</f>
        <v>-36997887.799999997</v>
      </c>
    </row>
    <row r="53" spans="1:9" ht="15.75" hidden="1" thickBot="1">
      <c r="A53" s="164" t="s">
        <v>842</v>
      </c>
      <c r="B53" s="166">
        <v>2223944</v>
      </c>
      <c r="C53" s="166">
        <v>9324194.4100000001</v>
      </c>
      <c r="D53" s="166"/>
      <c r="E53" s="166">
        <v>12160934.199999999</v>
      </c>
      <c r="F53" s="166">
        <v>15254384.699999999</v>
      </c>
      <c r="G53" s="166">
        <v>23896727</v>
      </c>
      <c r="H53" s="166">
        <f>G51</f>
        <v>28588322.260000002</v>
      </c>
      <c r="I53" s="166"/>
    </row>
    <row r="54" spans="1:9" hidden="1"/>
    <row r="55" spans="1:9" ht="19.5" hidden="1" thickBot="1">
      <c r="A55" s="157" t="s">
        <v>853</v>
      </c>
      <c r="B55" s="167"/>
      <c r="C55" s="167"/>
      <c r="D55" s="167"/>
      <c r="E55" s="167"/>
      <c r="F55" s="167"/>
      <c r="G55" s="167"/>
      <c r="H55" s="167"/>
      <c r="I55" s="167"/>
    </row>
    <row r="56" spans="1:9" hidden="1">
      <c r="A56" t="s">
        <v>844</v>
      </c>
      <c r="B56" s="158">
        <f>C59</f>
        <v>114634.44999999998</v>
      </c>
      <c r="C56" s="158">
        <f>E59</f>
        <v>104407.98999999999</v>
      </c>
      <c r="D56" s="158"/>
      <c r="E56" s="158">
        <f>F59</f>
        <v>138934.15999999997</v>
      </c>
      <c r="F56" s="158">
        <f>G59</f>
        <v>175841.58999999997</v>
      </c>
      <c r="G56" s="158">
        <f>H59</f>
        <v>105292.60999999999</v>
      </c>
      <c r="H56" s="158">
        <v>110221.81</v>
      </c>
      <c r="I56" s="158"/>
    </row>
    <row r="57" spans="1:9" hidden="1">
      <c r="A57" t="s">
        <v>845</v>
      </c>
      <c r="B57" s="158">
        <f>76293.22</f>
        <v>76293.22</v>
      </c>
      <c r="C57" s="158">
        <v>83595.929999999993</v>
      </c>
      <c r="D57" s="158"/>
      <c r="E57" s="158">
        <v>81341.83</v>
      </c>
      <c r="F57" s="158">
        <v>81738.03</v>
      </c>
      <c r="G57" s="158">
        <v>121201.98</v>
      </c>
      <c r="H57" s="158">
        <v>88230.8</v>
      </c>
      <c r="I57" s="158">
        <f>SUM(B57:H57)</f>
        <v>532401.79</v>
      </c>
    </row>
    <row r="58" spans="1:9" hidden="1">
      <c r="A58" t="s">
        <v>846</v>
      </c>
      <c r="B58" s="158">
        <f>-23960.67-82.8</f>
        <v>-24043.469999999998</v>
      </c>
      <c r="C58" s="158">
        <v>-73369.47</v>
      </c>
      <c r="D58" s="158"/>
      <c r="E58" s="158">
        <v>-115868</v>
      </c>
      <c r="F58" s="158">
        <v>-118645.46</v>
      </c>
      <c r="G58" s="158">
        <v>-50653</v>
      </c>
      <c r="H58" s="158">
        <v>-93160</v>
      </c>
      <c r="I58" s="158">
        <f>SUM(B58:H58)</f>
        <v>-475739.4</v>
      </c>
    </row>
    <row r="59" spans="1:9" ht="15.75" hidden="1" thickBot="1">
      <c r="A59" s="164" t="s">
        <v>842</v>
      </c>
      <c r="B59" s="166">
        <v>119690.42</v>
      </c>
      <c r="C59" s="166">
        <f>SUM(C56:C58)</f>
        <v>114634.44999999998</v>
      </c>
      <c r="D59" s="166"/>
      <c r="E59" s="166">
        <f>SUM(E56:E58)</f>
        <v>104407.98999999999</v>
      </c>
      <c r="F59" s="166">
        <f>SUM(F56:F58)</f>
        <v>138934.15999999997</v>
      </c>
      <c r="G59" s="166">
        <f>SUM(G56:G58)</f>
        <v>175841.58999999997</v>
      </c>
      <c r="H59" s="166">
        <f>SUM(H56:H58)</f>
        <v>105292.60999999999</v>
      </c>
      <c r="I59" s="166"/>
    </row>
    <row r="60" spans="1:9" hidden="1">
      <c r="A60" s="171"/>
      <c r="B60" s="172"/>
      <c r="C60" s="172"/>
      <c r="D60" s="172"/>
      <c r="E60" s="172"/>
      <c r="F60" s="172"/>
      <c r="G60" s="172"/>
      <c r="H60" s="172"/>
      <c r="I60" s="172"/>
    </row>
    <row r="61" spans="1:9" ht="6" hidden="1" customHeight="1">
      <c r="A61" s="171"/>
      <c r="B61" s="172"/>
      <c r="C61" s="172"/>
      <c r="D61" s="172"/>
      <c r="E61" s="172"/>
      <c r="F61" s="172"/>
      <c r="G61" s="172"/>
      <c r="H61" s="172"/>
      <c r="I61" s="172"/>
    </row>
    <row r="62" spans="1:9" hidden="1"/>
    <row r="63" spans="1:9" ht="19.5" hidden="1" thickBot="1">
      <c r="A63" s="157" t="s">
        <v>853</v>
      </c>
      <c r="B63" s="167"/>
      <c r="C63" s="167"/>
      <c r="D63" s="167"/>
      <c r="E63" s="167"/>
      <c r="F63" s="167"/>
      <c r="G63" s="167"/>
      <c r="H63" s="167"/>
      <c r="I63" s="167"/>
    </row>
    <row r="64" spans="1:9" hidden="1">
      <c r="A64" t="s">
        <v>844</v>
      </c>
      <c r="B64" s="158">
        <f>C67</f>
        <v>114634.44999999998</v>
      </c>
      <c r="C64" s="158">
        <f>E67</f>
        <v>104407.98999999999</v>
      </c>
      <c r="D64" s="158"/>
      <c r="E64" s="158">
        <f>F67</f>
        <v>138934.15999999997</v>
      </c>
      <c r="F64" s="158">
        <f>G67</f>
        <v>175841.58999999997</v>
      </c>
      <c r="G64" s="158">
        <f>H67</f>
        <v>105292.60999999999</v>
      </c>
      <c r="H64" s="158">
        <v>110221.81</v>
      </c>
      <c r="I64" s="158"/>
    </row>
    <row r="65" spans="1:13" hidden="1">
      <c r="A65" t="s">
        <v>845</v>
      </c>
      <c r="B65" s="158">
        <f>50891.39</f>
        <v>50891.39</v>
      </c>
      <c r="C65" s="158">
        <v>83595.929999999993</v>
      </c>
      <c r="D65" s="158"/>
      <c r="E65" s="158">
        <v>81341.83</v>
      </c>
      <c r="F65" s="158">
        <v>81738.03</v>
      </c>
      <c r="G65" s="158">
        <v>121201.98</v>
      </c>
      <c r="H65" s="158">
        <v>88230.8</v>
      </c>
      <c r="I65" s="158">
        <f>SUM(B65:H65)</f>
        <v>506999.96</v>
      </c>
    </row>
    <row r="66" spans="1:13" hidden="1">
      <c r="A66" t="s">
        <v>846</v>
      </c>
      <c r="B66" s="158">
        <f>-9301.76-82.8</f>
        <v>-9384.56</v>
      </c>
      <c r="C66" s="158">
        <v>-73369.47</v>
      </c>
      <c r="D66" s="158"/>
      <c r="E66" s="158">
        <v>-115868</v>
      </c>
      <c r="F66" s="158">
        <v>-118645.46</v>
      </c>
      <c r="G66" s="158">
        <v>-50653</v>
      </c>
      <c r="H66" s="158">
        <v>-93160</v>
      </c>
      <c r="I66" s="158">
        <f>SUM(B66:H66)</f>
        <v>-461080.49</v>
      </c>
    </row>
    <row r="67" spans="1:13" ht="15.75" hidden="1" thickBot="1">
      <c r="A67" s="164" t="s">
        <v>842</v>
      </c>
      <c r="B67" s="166">
        <v>119690.42</v>
      </c>
      <c r="C67" s="166">
        <f>SUM(C64:C66)</f>
        <v>114634.44999999998</v>
      </c>
      <c r="D67" s="166"/>
      <c r="E67" s="166">
        <f>SUM(E64:E66)</f>
        <v>104407.98999999999</v>
      </c>
      <c r="F67" s="166">
        <f>SUM(F64:F66)</f>
        <v>138934.15999999997</v>
      </c>
      <c r="G67" s="166">
        <f>SUM(G64:G66)</f>
        <v>175841.58999999997</v>
      </c>
      <c r="H67" s="166">
        <f>SUM(H64:H66)</f>
        <v>105292.60999999999</v>
      </c>
      <c r="I67" s="166"/>
    </row>
    <row r="68" spans="1:13" hidden="1">
      <c r="A68" s="171"/>
      <c r="B68" s="172"/>
      <c r="C68" s="172"/>
      <c r="D68" s="172"/>
      <c r="E68" s="172"/>
      <c r="F68" s="172"/>
      <c r="G68" s="172"/>
      <c r="H68" s="172"/>
      <c r="I68" s="172"/>
    </row>
    <row r="69" spans="1:13" ht="5.25" hidden="1" customHeight="1">
      <c r="A69" s="171"/>
      <c r="B69" s="172"/>
      <c r="C69" s="172"/>
      <c r="D69" s="172"/>
      <c r="E69" s="172"/>
      <c r="F69" s="172"/>
      <c r="G69" s="172"/>
      <c r="H69" s="172"/>
      <c r="I69" s="172"/>
    </row>
    <row r="70" spans="1:13" hidden="1"/>
    <row r="71" spans="1:13" ht="29.25" thickBot="1">
      <c r="A71" s="137" t="s">
        <v>854</v>
      </c>
      <c r="B71" s="163"/>
      <c r="C71" s="163"/>
      <c r="D71" s="163"/>
      <c r="E71" s="163"/>
    </row>
    <row r="72" spans="1:13" ht="8.25" customHeight="1"/>
    <row r="73" spans="1:13" ht="15.75">
      <c r="A73" s="173" t="s">
        <v>855</v>
      </c>
      <c r="B73" s="174"/>
      <c r="C73" s="175"/>
      <c r="D73" s="175"/>
      <c r="E73" s="175"/>
      <c r="F73" s="176"/>
      <c r="G73" s="176"/>
      <c r="H73" s="176"/>
      <c r="I73" s="176" t="s">
        <v>960</v>
      </c>
      <c r="J73" s="176"/>
    </row>
    <row r="74" spans="1:13" ht="8.25" customHeight="1" thickBot="1">
      <c r="A74" s="177"/>
      <c r="B74" s="176"/>
      <c r="C74" s="175"/>
      <c r="D74" s="175"/>
      <c r="E74" s="175"/>
      <c r="F74" s="176"/>
      <c r="G74" s="176"/>
      <c r="H74" s="176"/>
      <c r="I74" s="178"/>
      <c r="J74" s="176"/>
    </row>
    <row r="75" spans="1:13" ht="42.75" customHeight="1">
      <c r="A75" s="179" t="s">
        <v>420</v>
      </c>
      <c r="B75" s="180" t="s">
        <v>856</v>
      </c>
      <c r="C75" s="181" t="s">
        <v>858</v>
      </c>
      <c r="D75" s="180"/>
      <c r="E75" s="180" t="s">
        <v>857</v>
      </c>
      <c r="F75" s="182" t="s">
        <v>859</v>
      </c>
      <c r="G75" s="183" t="s">
        <v>860</v>
      </c>
      <c r="H75" s="184" t="s">
        <v>859</v>
      </c>
      <c r="I75" s="185" t="s">
        <v>861</v>
      </c>
      <c r="J75" s="185" t="s">
        <v>965</v>
      </c>
      <c r="K75" s="185" t="s">
        <v>966</v>
      </c>
      <c r="L75" s="186" t="s">
        <v>883</v>
      </c>
      <c r="M75" s="187" t="s">
        <v>967</v>
      </c>
    </row>
    <row r="76" spans="1:13">
      <c r="A76" s="188" t="s">
        <v>862</v>
      </c>
      <c r="B76" s="189">
        <v>124554</v>
      </c>
      <c r="C76" s="192">
        <v>78028</v>
      </c>
      <c r="D76" s="190"/>
      <c r="E76" s="191">
        <v>99157</v>
      </c>
      <c r="F76" s="332">
        <v>6.5354681568887588E-2</v>
      </c>
      <c r="G76" s="193">
        <f>H76*G81</f>
        <v>77247.720000000016</v>
      </c>
      <c r="H76" s="330">
        <v>6.5354681568887601E-2</v>
      </c>
      <c r="I76" s="194">
        <f>G76*93.7%</f>
        <v>72381.113640000025</v>
      </c>
      <c r="J76" s="194">
        <v>65354.681568887601</v>
      </c>
      <c r="K76" s="194">
        <v>65354.681568887601</v>
      </c>
      <c r="L76" s="195">
        <v>30697.680817946995</v>
      </c>
      <c r="M76" s="196">
        <f>K76+L76</f>
        <v>96052.362386834604</v>
      </c>
    </row>
    <row r="77" spans="1:13">
      <c r="A77" s="188" t="s">
        <v>566</v>
      </c>
      <c r="B77" s="197">
        <v>1095942</v>
      </c>
      <c r="C77" s="192">
        <v>676559</v>
      </c>
      <c r="D77" s="198"/>
      <c r="E77" s="175">
        <v>872479</v>
      </c>
      <c r="F77" s="332">
        <v>0.56667219469376406</v>
      </c>
      <c r="G77" s="199">
        <f>H77*G81</f>
        <v>669793.41</v>
      </c>
      <c r="H77" s="330">
        <v>0.56667219469376406</v>
      </c>
      <c r="I77" s="194">
        <f t="shared" ref="I77:I80" si="0">G77*93.7%</f>
        <v>627596.42517000006</v>
      </c>
      <c r="J77" s="194">
        <v>566672.19469376409</v>
      </c>
      <c r="K77" s="194">
        <v>566672.19469376409</v>
      </c>
      <c r="L77" s="195">
        <v>220991.80530623591</v>
      </c>
      <c r="M77" s="196">
        <v>787664</v>
      </c>
    </row>
    <row r="78" spans="1:13">
      <c r="A78" s="188" t="s">
        <v>863</v>
      </c>
      <c r="B78" s="197">
        <v>347952</v>
      </c>
      <c r="C78" s="192">
        <v>217977</v>
      </c>
      <c r="D78" s="198"/>
      <c r="E78" s="175">
        <v>277005</v>
      </c>
      <c r="F78" s="332">
        <v>0.18257314584945675</v>
      </c>
      <c r="G78" s="199">
        <f>H78*G81</f>
        <v>215797.23000000004</v>
      </c>
      <c r="H78" s="330">
        <v>0.18257314584945677</v>
      </c>
      <c r="I78" s="194">
        <f t="shared" si="0"/>
        <v>202202.00451000006</v>
      </c>
      <c r="J78" s="194">
        <f>182573.145849457</f>
        <v>182573.14584945701</v>
      </c>
      <c r="K78" s="194">
        <f>182573.145849457</f>
        <v>182573.14584945701</v>
      </c>
      <c r="L78" s="195">
        <v>85756.246112339577</v>
      </c>
      <c r="M78" s="196">
        <f t="shared" ref="M78:M81" si="1">K78+L78</f>
        <v>268329.39196179656</v>
      </c>
    </row>
    <row r="79" spans="1:13">
      <c r="A79" s="188" t="s">
        <v>568</v>
      </c>
      <c r="B79" s="197">
        <v>150378</v>
      </c>
      <c r="C79" s="192">
        <v>104205</v>
      </c>
      <c r="D79" s="198"/>
      <c r="E79" s="175">
        <v>119716</v>
      </c>
      <c r="F79" s="332">
        <v>8.7280009648920021E-2</v>
      </c>
      <c r="G79" s="199">
        <f>H79*G81</f>
        <v>103162.95000000003</v>
      </c>
      <c r="H79" s="330">
        <v>8.7280009648920034E-2</v>
      </c>
      <c r="I79" s="194">
        <f t="shared" si="0"/>
        <v>96663.68415000003</v>
      </c>
      <c r="J79" s="194">
        <v>87280.009648920037</v>
      </c>
      <c r="K79" s="194">
        <v>87280.009648920037</v>
      </c>
      <c r="L79" s="195">
        <v>40996.204306584383</v>
      </c>
      <c r="M79" s="196">
        <f>K79+L79</f>
        <v>128276.21395550441</v>
      </c>
    </row>
    <row r="80" spans="1:13" ht="15.75" thickBot="1">
      <c r="A80" s="188" t="s">
        <v>864</v>
      </c>
      <c r="B80" s="197">
        <v>187000</v>
      </c>
      <c r="C80" s="192">
        <v>117147</v>
      </c>
      <c r="D80" s="198"/>
      <c r="E80" s="175">
        <v>148871</v>
      </c>
      <c r="F80" s="332">
        <v>9.811996823897158E-2</v>
      </c>
      <c r="G80" s="199">
        <f>H80*G81</f>
        <v>115975.53</v>
      </c>
      <c r="H80" s="330">
        <v>9.811996823897158E-2</v>
      </c>
      <c r="I80" s="194">
        <f t="shared" si="0"/>
        <v>108669.07161</v>
      </c>
      <c r="J80" s="194">
        <v>98119.968238971574</v>
      </c>
      <c r="K80" s="194">
        <v>98119.968238971574</v>
      </c>
      <c r="L80" s="195">
        <v>46087.830199159733</v>
      </c>
      <c r="M80" s="196">
        <f t="shared" si="1"/>
        <v>144207.79843813131</v>
      </c>
    </row>
    <row r="81" spans="1:13" ht="15.75" thickBot="1">
      <c r="A81" s="200"/>
      <c r="B81" s="201">
        <v>1905826</v>
      </c>
      <c r="C81" s="202">
        <v>1193916</v>
      </c>
      <c r="D81" s="201"/>
      <c r="E81" s="201">
        <v>1517228</v>
      </c>
      <c r="F81" s="203" t="s">
        <v>865</v>
      </c>
      <c r="G81" s="204">
        <f>1193916*99%</f>
        <v>1181976.8400000001</v>
      </c>
      <c r="H81" s="331" t="s">
        <v>866</v>
      </c>
      <c r="I81" s="205">
        <f>SUM(I76:I80)</f>
        <v>1107512.2990800003</v>
      </c>
      <c r="J81" s="205">
        <f>SUM(J76:J80)</f>
        <v>1000000.0000000002</v>
      </c>
      <c r="K81" s="205">
        <f>SUM(K76:K80)</f>
        <v>1000000.0000000002</v>
      </c>
      <c r="L81" s="206">
        <f>SUM(L76:L80)</f>
        <v>424529.7667422666</v>
      </c>
      <c r="M81" s="207">
        <f t="shared" si="1"/>
        <v>1424529.7667422667</v>
      </c>
    </row>
    <row r="82" spans="1:13">
      <c r="A82" s="208"/>
      <c r="F82" s="209"/>
    </row>
    <row r="83" spans="1:13" ht="15.75" thickBot="1">
      <c r="A83" s="210"/>
      <c r="D83" s="171"/>
      <c r="E83" s="106"/>
      <c r="M83" s="211"/>
    </row>
    <row r="84" spans="1:13" ht="16.5" thickBot="1">
      <c r="A84" s="212" t="s">
        <v>867</v>
      </c>
      <c r="B84" s="213"/>
      <c r="C84" s="214"/>
      <c r="D84" s="171"/>
      <c r="E84" s="106"/>
      <c r="F84" s="106"/>
      <c r="G84" s="215" t="s">
        <v>868</v>
      </c>
      <c r="H84" s="216"/>
      <c r="I84" s="216"/>
      <c r="J84" s="216"/>
      <c r="K84" s="216"/>
      <c r="L84" s="216"/>
      <c r="M84" s="217"/>
    </row>
    <row r="85" spans="1:13" ht="45">
      <c r="A85" s="218" t="s">
        <v>869</v>
      </c>
      <c r="B85" s="219"/>
      <c r="C85" s="220"/>
      <c r="D85" s="171"/>
      <c r="E85" s="106"/>
      <c r="F85" s="106"/>
      <c r="G85" s="221" t="s">
        <v>566</v>
      </c>
      <c r="H85" s="222"/>
      <c r="I85" s="222"/>
      <c r="J85" s="223" t="s">
        <v>870</v>
      </c>
      <c r="K85" s="223" t="s">
        <v>871</v>
      </c>
      <c r="L85" s="223" t="s">
        <v>872</v>
      </c>
      <c r="M85" s="223" t="s">
        <v>873</v>
      </c>
    </row>
    <row r="86" spans="1:13">
      <c r="A86" s="224" t="s">
        <v>874</v>
      </c>
      <c r="B86" s="225">
        <f>-K81</f>
        <v>-1000000.0000000002</v>
      </c>
      <c r="C86" s="220"/>
      <c r="D86" s="226"/>
      <c r="E86" s="106"/>
      <c r="F86" s="106"/>
      <c r="G86" s="227" t="s">
        <v>875</v>
      </c>
      <c r="H86" s="222"/>
      <c r="I86" s="222"/>
      <c r="J86" s="228"/>
      <c r="K86" s="228">
        <v>10000</v>
      </c>
      <c r="L86" s="228">
        <v>10000</v>
      </c>
      <c r="M86" s="229" t="s">
        <v>876</v>
      </c>
    </row>
    <row r="87" spans="1:13">
      <c r="A87" s="230" t="s">
        <v>877</v>
      </c>
      <c r="B87" s="231">
        <f>-L104</f>
        <v>-582474</v>
      </c>
      <c r="C87" s="232" t="s">
        <v>878</v>
      </c>
      <c r="D87" s="226"/>
      <c r="E87" s="106"/>
      <c r="F87" s="106"/>
      <c r="G87" s="233" t="s">
        <v>879</v>
      </c>
      <c r="H87" s="234"/>
      <c r="I87" s="234"/>
      <c r="J87" s="235"/>
      <c r="K87" s="235">
        <v>40600</v>
      </c>
      <c r="L87" s="235">
        <v>40600</v>
      </c>
      <c r="M87" s="236" t="s">
        <v>880</v>
      </c>
    </row>
    <row r="88" spans="1:13">
      <c r="A88" s="224" t="s">
        <v>881</v>
      </c>
      <c r="B88" s="237">
        <v>-300000</v>
      </c>
      <c r="C88" s="232"/>
      <c r="D88" s="226"/>
      <c r="E88" s="106"/>
      <c r="F88" s="106"/>
      <c r="G88" s="227"/>
      <c r="H88" s="238" t="s">
        <v>882</v>
      </c>
      <c r="I88" s="222"/>
      <c r="J88" s="239">
        <f>SUM(J86:J86)</f>
        <v>0</v>
      </c>
      <c r="K88" s="239">
        <f>SUM(K86:K87)</f>
        <v>50600</v>
      </c>
      <c r="L88" s="239">
        <f>SUM(L86:L87)</f>
        <v>50600</v>
      </c>
      <c r="M88" s="240"/>
    </row>
    <row r="89" spans="1:13">
      <c r="A89" s="224" t="s">
        <v>883</v>
      </c>
      <c r="B89" s="241">
        <f>-L81</f>
        <v>-424529.7667422666</v>
      </c>
      <c r="C89" s="232"/>
      <c r="D89" s="171"/>
      <c r="E89" s="106"/>
      <c r="F89" s="106"/>
      <c r="G89" s="221" t="s">
        <v>567</v>
      </c>
      <c r="H89" s="222"/>
      <c r="I89" s="222"/>
      <c r="J89" s="228"/>
      <c r="K89" s="228"/>
      <c r="L89" s="228"/>
      <c r="M89" s="229"/>
    </row>
    <row r="90" spans="1:13" ht="15.75" thickBot="1">
      <c r="A90" s="242" t="s">
        <v>807</v>
      </c>
      <c r="B90" s="243">
        <f>SUM(B86:B89)</f>
        <v>-2307003.7667422667</v>
      </c>
      <c r="C90" s="232" t="s">
        <v>884</v>
      </c>
      <c r="D90" s="171"/>
      <c r="E90" s="106"/>
      <c r="F90" s="106"/>
      <c r="G90" s="227" t="s">
        <v>885</v>
      </c>
      <c r="H90" s="222"/>
      <c r="I90" s="222"/>
      <c r="J90" s="228">
        <v>5000</v>
      </c>
      <c r="K90" s="228">
        <v>5000</v>
      </c>
      <c r="L90" s="228">
        <v>5000</v>
      </c>
      <c r="M90" s="229" t="s">
        <v>886</v>
      </c>
    </row>
    <row r="91" spans="1:13">
      <c r="A91" s="224"/>
      <c r="B91" s="219"/>
      <c r="C91" s="220"/>
      <c r="D91" s="171"/>
      <c r="E91" s="106"/>
      <c r="F91" s="106"/>
      <c r="G91" s="244" t="s">
        <v>887</v>
      </c>
      <c r="H91" s="171"/>
      <c r="I91" s="171"/>
      <c r="J91" s="245">
        <v>50000</v>
      </c>
      <c r="K91" s="245">
        <v>50000</v>
      </c>
      <c r="L91" s="245">
        <v>50000</v>
      </c>
      <c r="M91" s="246" t="s">
        <v>886</v>
      </c>
    </row>
    <row r="92" spans="1:13">
      <c r="A92" s="224"/>
      <c r="B92" s="219"/>
      <c r="C92" s="220"/>
      <c r="D92" s="171"/>
      <c r="E92" s="106"/>
      <c r="F92" s="106"/>
      <c r="G92" s="244" t="s">
        <v>888</v>
      </c>
      <c r="H92" s="171"/>
      <c r="I92" s="171"/>
      <c r="J92" s="245"/>
      <c r="K92" s="245"/>
      <c r="L92" s="245">
        <f>1100+450+625+2250</f>
        <v>4425</v>
      </c>
      <c r="M92" s="246" t="s">
        <v>876</v>
      </c>
    </row>
    <row r="93" spans="1:13" ht="15.75">
      <c r="A93" s="218" t="s">
        <v>889</v>
      </c>
      <c r="B93" s="219"/>
      <c r="C93" s="220"/>
      <c r="D93" s="171"/>
      <c r="E93" s="106"/>
      <c r="F93" s="106"/>
      <c r="G93" s="244" t="s">
        <v>890</v>
      </c>
      <c r="H93" s="171"/>
      <c r="I93" s="171"/>
      <c r="J93" s="245"/>
      <c r="K93" s="245"/>
      <c r="L93" s="245">
        <v>2749</v>
      </c>
      <c r="M93" s="246" t="s">
        <v>876</v>
      </c>
    </row>
    <row r="94" spans="1:13">
      <c r="A94" s="224" t="s">
        <v>1118</v>
      </c>
      <c r="B94" s="237">
        <v>1385629.9800000002</v>
      </c>
      <c r="C94" s="220"/>
      <c r="D94" s="171"/>
      <c r="E94" s="106"/>
      <c r="F94" s="106"/>
      <c r="G94" s="227"/>
      <c r="H94" s="238" t="s">
        <v>882</v>
      </c>
      <c r="I94" s="222"/>
      <c r="J94" s="239">
        <f>SUM(J90:J91)</f>
        <v>55000</v>
      </c>
      <c r="K94" s="239">
        <f>SUM(K90:K91)</f>
        <v>55000</v>
      </c>
      <c r="L94" s="239">
        <f>SUM(L90:L93)</f>
        <v>62174</v>
      </c>
      <c r="M94" s="240"/>
    </row>
    <row r="95" spans="1:13">
      <c r="A95" s="224" t="s">
        <v>891</v>
      </c>
      <c r="B95" s="237">
        <v>540000</v>
      </c>
      <c r="C95" s="220"/>
      <c r="D95" s="171"/>
      <c r="E95" s="106"/>
      <c r="F95" s="106"/>
      <c r="G95" s="221" t="s">
        <v>568</v>
      </c>
      <c r="H95" s="222"/>
      <c r="I95" s="222"/>
      <c r="J95" s="228"/>
      <c r="K95" s="228"/>
      <c r="L95" s="228"/>
      <c r="M95" s="229"/>
    </row>
    <row r="96" spans="1:13">
      <c r="A96" s="224" t="s">
        <v>892</v>
      </c>
      <c r="B96" s="237">
        <f>B118</f>
        <v>485300</v>
      </c>
      <c r="C96" s="220" t="s">
        <v>893</v>
      </c>
      <c r="D96" s="226"/>
      <c r="E96" s="106"/>
      <c r="F96" s="106"/>
      <c r="G96" s="233" t="s">
        <v>894</v>
      </c>
      <c r="H96" s="234"/>
      <c r="I96" s="234"/>
      <c r="J96" s="235"/>
      <c r="K96" s="235">
        <v>40000</v>
      </c>
      <c r="L96" s="235">
        <v>40000</v>
      </c>
      <c r="M96" s="236" t="s">
        <v>895</v>
      </c>
    </row>
    <row r="97" spans="1:13" ht="15.75" thickBot="1">
      <c r="A97" s="242" t="s">
        <v>807</v>
      </c>
      <c r="B97" s="243">
        <f>SUM(B94:B96)</f>
        <v>2410929.9800000004</v>
      </c>
      <c r="C97" s="232" t="s">
        <v>896</v>
      </c>
      <c r="D97" s="171"/>
      <c r="E97" s="106"/>
      <c r="F97" s="106"/>
      <c r="G97" s="227"/>
      <c r="H97" s="238" t="s">
        <v>882</v>
      </c>
      <c r="I97" s="222"/>
      <c r="J97" s="240">
        <v>0</v>
      </c>
      <c r="K97" s="240">
        <f>K96</f>
        <v>40000</v>
      </c>
      <c r="L97" s="240">
        <f>L96</f>
        <v>40000</v>
      </c>
      <c r="M97" s="240"/>
    </row>
    <row r="98" spans="1:13">
      <c r="A98" s="224"/>
      <c r="B98" s="219"/>
      <c r="C98" s="220"/>
      <c r="D98" s="226"/>
      <c r="E98" s="106"/>
      <c r="F98" s="106"/>
      <c r="G98" s="221" t="s">
        <v>897</v>
      </c>
      <c r="H98" s="222"/>
      <c r="I98" s="222"/>
      <c r="J98" s="228"/>
      <c r="K98" s="228"/>
      <c r="L98" s="228"/>
      <c r="M98" s="229"/>
    </row>
    <row r="99" spans="1:13">
      <c r="A99" s="242" t="s">
        <v>898</v>
      </c>
      <c r="B99" s="247">
        <f>B90+B97</f>
        <v>103926.21325773373</v>
      </c>
      <c r="C99" s="232" t="s">
        <v>899</v>
      </c>
      <c r="D99" s="171"/>
      <c r="E99" s="106"/>
      <c r="F99" s="106"/>
      <c r="G99" s="244" t="s">
        <v>900</v>
      </c>
      <c r="H99" s="171"/>
      <c r="I99" s="171"/>
      <c r="J99" s="245">
        <v>35000</v>
      </c>
      <c r="K99" s="245">
        <v>35000</v>
      </c>
      <c r="L99" s="245">
        <v>25000</v>
      </c>
      <c r="M99" s="246" t="s">
        <v>876</v>
      </c>
    </row>
    <row r="100" spans="1:13">
      <c r="A100" s="224"/>
      <c r="B100" s="225"/>
      <c r="C100" s="220"/>
      <c r="D100" s="171"/>
      <c r="E100" s="106"/>
      <c r="F100" s="106"/>
      <c r="G100" s="227"/>
      <c r="H100" s="238" t="s">
        <v>882</v>
      </c>
      <c r="I100" s="222"/>
      <c r="J100" s="239">
        <f>SUM(J99:J99)</f>
        <v>35000</v>
      </c>
      <c r="K100" s="239">
        <f>SUM(K99:K99)</f>
        <v>35000</v>
      </c>
      <c r="L100" s="239">
        <f>SUM(L99:L99)</f>
        <v>25000</v>
      </c>
      <c r="M100" s="240"/>
    </row>
    <row r="101" spans="1:13" ht="15.75">
      <c r="A101" s="218" t="s">
        <v>901</v>
      </c>
      <c r="B101" s="219"/>
      <c r="C101" s="220"/>
      <c r="D101" s="171"/>
      <c r="E101" s="106"/>
      <c r="F101" s="106"/>
      <c r="G101" s="221" t="s">
        <v>902</v>
      </c>
      <c r="H101" s="222"/>
      <c r="I101" s="222"/>
      <c r="J101" s="228"/>
      <c r="K101" s="228"/>
      <c r="L101" s="228"/>
      <c r="M101" s="229"/>
    </row>
    <row r="102" spans="1:13">
      <c r="A102" s="224" t="s">
        <v>903</v>
      </c>
      <c r="B102" s="237">
        <v>905992</v>
      </c>
      <c r="C102" s="220"/>
      <c r="D102" s="171"/>
      <c r="E102" s="106"/>
      <c r="F102" s="106"/>
      <c r="G102" s="248" t="s">
        <v>959</v>
      </c>
      <c r="H102" s="234"/>
      <c r="I102" s="234"/>
      <c r="J102" s="235">
        <v>513330</v>
      </c>
      <c r="K102" s="235">
        <v>0</v>
      </c>
      <c r="L102" s="235">
        <f>-C124</f>
        <v>404700</v>
      </c>
      <c r="M102" s="236" t="s">
        <v>880</v>
      </c>
    </row>
    <row r="103" spans="1:13">
      <c r="A103" s="224" t="s">
        <v>904</v>
      </c>
      <c r="B103" s="237">
        <v>331624</v>
      </c>
      <c r="C103" s="220"/>
      <c r="D103" s="171"/>
      <c r="E103" s="106"/>
      <c r="F103" s="106"/>
      <c r="G103" s="221"/>
      <c r="H103" s="238" t="s">
        <v>882</v>
      </c>
      <c r="I103" s="222"/>
      <c r="J103" s="239">
        <f>SUM(J102:J102)</f>
        <v>513330</v>
      </c>
      <c r="K103" s="239">
        <f>SUM(K102:K102)</f>
        <v>0</v>
      </c>
      <c r="L103" s="239">
        <f>L102</f>
        <v>404700</v>
      </c>
      <c r="M103" s="240"/>
    </row>
    <row r="104" spans="1:13" ht="15.75" thickBot="1">
      <c r="A104" s="224" t="s">
        <v>905</v>
      </c>
      <c r="B104" s="237">
        <f>565416.42-412184+170000-100000</f>
        <v>223232.42000000004</v>
      </c>
      <c r="C104" s="220"/>
      <c r="D104" s="171"/>
      <c r="E104" s="106"/>
      <c r="F104" s="106"/>
      <c r="G104" s="249" t="s">
        <v>906</v>
      </c>
      <c r="H104" s="250"/>
      <c r="I104" s="250"/>
      <c r="J104" s="251">
        <f>J103+J100+J97+J94</f>
        <v>603330</v>
      </c>
      <c r="K104" s="251">
        <f>K103+K100+K97+K94</f>
        <v>130000</v>
      </c>
      <c r="L104" s="251">
        <f>L103+L100+L97+L94+L88</f>
        <v>582474</v>
      </c>
      <c r="M104" s="252" t="s">
        <v>907</v>
      </c>
    </row>
    <row r="105" spans="1:13" ht="15.75" thickBot="1">
      <c r="A105" s="224" t="s">
        <v>908</v>
      </c>
      <c r="B105" s="237">
        <f>Prop301!R3</f>
        <v>288798</v>
      </c>
      <c r="C105" s="220"/>
      <c r="D105" s="171"/>
      <c r="E105" s="106"/>
      <c r="F105" s="106"/>
      <c r="K105" s="65"/>
      <c r="L105" s="65"/>
    </row>
    <row r="106" spans="1:13" ht="15.75" thickBot="1">
      <c r="A106" s="242" t="s">
        <v>807</v>
      </c>
      <c r="B106" s="253">
        <f>SUM(B102:B105)</f>
        <v>1749646.42</v>
      </c>
      <c r="C106" s="220"/>
      <c r="D106" s="171"/>
      <c r="E106" s="106"/>
      <c r="F106" s="106"/>
      <c r="J106" s="254" t="s">
        <v>909</v>
      </c>
      <c r="K106" s="255"/>
      <c r="L106" s="256">
        <f>L103+L96+L87</f>
        <v>485300</v>
      </c>
      <c r="M106" s="257"/>
    </row>
    <row r="107" spans="1:13" ht="15.75" thickBot="1">
      <c r="A107" s="258" t="s">
        <v>1127</v>
      </c>
      <c r="B107" s="259"/>
      <c r="C107" s="260"/>
      <c r="D107" s="261"/>
      <c r="E107" s="261"/>
      <c r="F107" s="261"/>
      <c r="J107" s="262" t="s">
        <v>876</v>
      </c>
      <c r="K107" s="263"/>
      <c r="L107" s="263">
        <f>L104-L106</f>
        <v>97174</v>
      </c>
      <c r="M107" s="264"/>
    </row>
    <row r="108" spans="1:13">
      <c r="A108" s="261"/>
      <c r="B108" s="261"/>
      <c r="C108" s="261"/>
      <c r="D108" s="261"/>
      <c r="E108" s="261"/>
      <c r="F108" s="261"/>
      <c r="G108" s="65"/>
    </row>
    <row r="109" spans="1:13" ht="3.75" customHeight="1" thickBot="1">
      <c r="D109" s="171"/>
      <c r="E109" s="106"/>
      <c r="F109" s="106"/>
    </row>
    <row r="110" spans="1:13" ht="15.75">
      <c r="A110" s="265" t="s">
        <v>910</v>
      </c>
      <c r="B110" s="266"/>
      <c r="C110" s="267"/>
      <c r="D110" s="171"/>
      <c r="E110" s="106"/>
      <c r="F110" s="106"/>
      <c r="G110" s="500" t="s">
        <v>911</v>
      </c>
      <c r="H110" s="501"/>
      <c r="I110" s="501"/>
      <c r="J110" s="501"/>
      <c r="K110" s="268" t="s">
        <v>912</v>
      </c>
      <c r="L110" s="501" t="s">
        <v>913</v>
      </c>
      <c r="M110" s="502"/>
    </row>
    <row r="111" spans="1:13" ht="15.75" customHeight="1">
      <c r="A111" s="269" t="s">
        <v>958</v>
      </c>
      <c r="B111" s="270">
        <v>-395498</v>
      </c>
      <c r="C111" s="271"/>
      <c r="D111" s="171"/>
      <c r="E111" s="106"/>
      <c r="F111" s="106"/>
      <c r="G111" s="272"/>
      <c r="H111" s="273"/>
      <c r="I111" s="273"/>
      <c r="J111" s="273"/>
      <c r="K111" s="274"/>
      <c r="L111" s="273"/>
      <c r="M111" s="275"/>
    </row>
    <row r="112" spans="1:13" ht="15.75" customHeight="1">
      <c r="A112" s="276" t="s">
        <v>914</v>
      </c>
      <c r="B112" s="277">
        <f>170000-15000-40000+3917</f>
        <v>118917</v>
      </c>
      <c r="C112" s="271"/>
      <c r="G112" s="278" t="s">
        <v>915</v>
      </c>
      <c r="H112" s="279"/>
      <c r="I112" s="279"/>
      <c r="J112" s="279"/>
      <c r="K112" s="231">
        <v>240000</v>
      </c>
      <c r="L112" s="279" t="s">
        <v>916</v>
      </c>
      <c r="M112" s="280"/>
    </row>
    <row r="113" spans="1:13">
      <c r="A113" s="276" t="s">
        <v>917</v>
      </c>
      <c r="B113" s="277">
        <v>61600</v>
      </c>
      <c r="C113" s="271"/>
      <c r="G113" s="230" t="s">
        <v>918</v>
      </c>
      <c r="H113" s="279"/>
      <c r="I113" s="279"/>
      <c r="J113" s="279"/>
      <c r="K113" s="279"/>
      <c r="L113" s="279"/>
      <c r="M113" s="280"/>
    </row>
    <row r="114" spans="1:13">
      <c r="A114" s="276" t="s">
        <v>919</v>
      </c>
      <c r="B114" s="277">
        <v>61600</v>
      </c>
      <c r="C114" s="271"/>
      <c r="G114" s="230" t="s">
        <v>920</v>
      </c>
      <c r="H114" s="279"/>
      <c r="I114" s="279"/>
      <c r="J114" s="279"/>
      <c r="K114" s="279"/>
      <c r="L114" s="279"/>
      <c r="M114" s="280"/>
    </row>
    <row r="115" spans="1:13">
      <c r="A115" s="276" t="s">
        <v>921</v>
      </c>
      <c r="B115" s="277">
        <v>50000</v>
      </c>
      <c r="C115" s="271"/>
      <c r="G115" s="230" t="s">
        <v>922</v>
      </c>
      <c r="H115" s="279"/>
      <c r="I115" s="279"/>
      <c r="J115" s="279"/>
      <c r="K115" s="279"/>
      <c r="L115" s="279"/>
      <c r="M115" s="280"/>
    </row>
    <row r="116" spans="1:13">
      <c r="A116" s="276" t="s">
        <v>923</v>
      </c>
      <c r="B116" s="277">
        <v>52298</v>
      </c>
      <c r="C116" s="271"/>
      <c r="G116" s="230" t="s">
        <v>924</v>
      </c>
      <c r="H116" s="279"/>
      <c r="I116" s="279"/>
      <c r="J116" s="279"/>
      <c r="K116" s="279"/>
      <c r="L116" s="279"/>
      <c r="M116" s="280"/>
    </row>
    <row r="117" spans="1:13">
      <c r="A117" s="276" t="s">
        <v>925</v>
      </c>
      <c r="B117" s="277">
        <f>231105-90220</f>
        <v>140885</v>
      </c>
      <c r="C117" s="271"/>
      <c r="G117" s="230" t="s">
        <v>926</v>
      </c>
      <c r="H117" s="279"/>
      <c r="I117" s="279"/>
      <c r="J117" s="279"/>
      <c r="K117" s="281">
        <f>90220*2</f>
        <v>180440</v>
      </c>
      <c r="L117" s="279" t="s">
        <v>927</v>
      </c>
      <c r="M117" s="280"/>
    </row>
    <row r="118" spans="1:13" ht="15.75" thickBot="1">
      <c r="A118" s="282" t="s">
        <v>892</v>
      </c>
      <c r="B118" s="283">
        <f>SUM(B112:B117)</f>
        <v>485300</v>
      </c>
      <c r="C118" s="284" t="s">
        <v>928</v>
      </c>
      <c r="D118" s="222"/>
      <c r="G118" s="230" t="s">
        <v>929</v>
      </c>
      <c r="H118" s="279"/>
      <c r="I118" s="279"/>
      <c r="J118" s="279"/>
      <c r="K118" s="231">
        <v>128062</v>
      </c>
      <c r="L118" s="279" t="s">
        <v>930</v>
      </c>
      <c r="M118" s="280"/>
    </row>
    <row r="119" spans="1:13" ht="15.75" thickBot="1">
      <c r="G119" s="285" t="s">
        <v>931</v>
      </c>
      <c r="H119" s="279"/>
      <c r="I119" s="279"/>
      <c r="J119" s="279"/>
      <c r="K119" s="231">
        <v>122364</v>
      </c>
      <c r="L119" s="279" t="s">
        <v>932</v>
      </c>
      <c r="M119" s="280"/>
    </row>
    <row r="120" spans="1:13" ht="15" customHeight="1">
      <c r="A120" s="503" t="s">
        <v>933</v>
      </c>
      <c r="B120" s="504"/>
      <c r="C120" s="505"/>
      <c r="G120" s="230" t="s">
        <v>934</v>
      </c>
      <c r="H120" s="279"/>
      <c r="I120" s="279"/>
      <c r="J120" s="279"/>
      <c r="K120" s="231">
        <v>55573</v>
      </c>
      <c r="L120" s="279" t="s">
        <v>935</v>
      </c>
      <c r="M120" s="280"/>
    </row>
    <row r="121" spans="1:13">
      <c r="A121" s="286" t="s">
        <v>936</v>
      </c>
      <c r="B121" s="287">
        <v>-0.03</v>
      </c>
      <c r="C121" s="288">
        <v>-0.04</v>
      </c>
      <c r="G121" s="230" t="s">
        <v>937</v>
      </c>
      <c r="H121" s="279"/>
      <c r="I121" s="279"/>
      <c r="J121" s="279"/>
      <c r="K121" s="231">
        <v>51915</v>
      </c>
      <c r="L121" s="279" t="s">
        <v>935</v>
      </c>
      <c r="M121" s="280"/>
    </row>
    <row r="122" spans="1:13">
      <c r="A122" s="286">
        <v>4750</v>
      </c>
      <c r="B122" s="289">
        <v>4607.5</v>
      </c>
      <c r="C122" s="290">
        <v>4560</v>
      </c>
      <c r="G122" s="230" t="s">
        <v>938</v>
      </c>
      <c r="H122" s="279"/>
      <c r="I122" s="279"/>
      <c r="J122" s="279"/>
      <c r="K122" s="231">
        <v>90220</v>
      </c>
      <c r="L122" s="279" t="s">
        <v>939</v>
      </c>
      <c r="M122" s="280"/>
    </row>
    <row r="123" spans="1:13">
      <c r="A123" s="286" t="s">
        <v>940</v>
      </c>
      <c r="B123" s="291">
        <v>-142.5</v>
      </c>
      <c r="C123" s="292">
        <v>-190</v>
      </c>
      <c r="G123" s="230"/>
      <c r="H123" s="279"/>
      <c r="I123" s="279"/>
      <c r="J123" s="279"/>
      <c r="K123" s="231"/>
      <c r="L123" s="279"/>
      <c r="M123" s="280"/>
    </row>
    <row r="124" spans="1:13" ht="15.75" thickBot="1">
      <c r="A124" s="293" t="s">
        <v>941</v>
      </c>
      <c r="B124" s="294">
        <v>-303525</v>
      </c>
      <c r="C124" s="295">
        <v>-404700</v>
      </c>
      <c r="G124" s="296"/>
      <c r="H124" s="297" t="s">
        <v>827</v>
      </c>
      <c r="I124" s="298"/>
      <c r="J124" s="298"/>
      <c r="K124" s="299">
        <f>SUM(K112:K122)</f>
        <v>868574</v>
      </c>
      <c r="L124" s="298"/>
      <c r="M124" s="300"/>
    </row>
  </sheetData>
  <mergeCells count="5">
    <mergeCell ref="A1:H1"/>
    <mergeCell ref="A2:H2"/>
    <mergeCell ref="G110:J110"/>
    <mergeCell ref="L110:M110"/>
    <mergeCell ref="A120:C120"/>
  </mergeCells>
  <pageMargins left="1" right="0.45" top="0.75" bottom="0.75" header="0.3" footer="0.3"/>
  <pageSetup paperSize="5" scale="60" fitToWidth="0" orientation="landscape" r:id="rId1"/>
  <headerFooter differentFirst="1">
    <oddFooter>&amp;C&amp;A&amp;RPage &amp;P</oddFooter>
  </headerFooter>
  <rowBreaks count="1" manualBreakCount="1">
    <brk id="7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T142"/>
  <sheetViews>
    <sheetView zoomScale="63" zoomScaleNormal="63" zoomScalePageLayoutView="55" workbookViewId="0">
      <selection activeCell="G6" sqref="G6"/>
    </sheetView>
  </sheetViews>
  <sheetFormatPr defaultRowHeight="15"/>
  <cols>
    <col min="1" max="1" width="10.85546875" customWidth="1"/>
    <col min="2" max="2" width="15" style="2" customWidth="1"/>
    <col min="3" max="3" width="9.5703125" style="5" customWidth="1"/>
    <col min="4" max="4" width="17.140625" style="4" customWidth="1"/>
    <col min="5" max="5" width="7.140625" style="4" hidden="1" customWidth="1"/>
    <col min="6" max="6" width="16.5703125" style="4" customWidth="1"/>
    <col min="7" max="7" width="19.5703125" style="4" customWidth="1"/>
    <col min="8" max="8" width="107.7109375" style="4" customWidth="1"/>
    <col min="9" max="9" width="15.42578125" style="4" hidden="1" customWidth="1"/>
    <col min="10" max="10" width="21.28515625" style="4" customWidth="1"/>
    <col min="11" max="11" width="12.7109375" style="4" hidden="1" customWidth="1"/>
    <col min="12" max="12" width="10.7109375" style="9" hidden="1" customWidth="1"/>
    <col min="13" max="13" width="15" style="9" hidden="1" customWidth="1"/>
    <col min="14" max="14" width="10.7109375" style="3" hidden="1" customWidth="1"/>
    <col min="15" max="15" width="9.140625" style="3" hidden="1" customWidth="1"/>
    <col min="16" max="16" width="18.5703125" style="11" customWidth="1"/>
    <col min="17" max="17" width="9" style="9" hidden="1" customWidth="1"/>
    <col min="18" max="18" width="17.42578125" style="11" customWidth="1"/>
    <col min="19" max="19" width="18.28515625" style="11" customWidth="1"/>
    <col min="20" max="20" width="18.140625" style="3" customWidth="1"/>
  </cols>
  <sheetData>
    <row r="1" spans="1:20" ht="32.25" customHeight="1">
      <c r="A1" s="40" t="s">
        <v>606</v>
      </c>
    </row>
    <row r="2" spans="1:20" ht="32.25" customHeight="1">
      <c r="A2" s="40" t="s">
        <v>607</v>
      </c>
      <c r="S2"/>
      <c r="T2" s="324"/>
    </row>
    <row r="3" spans="1:20" ht="101.25" customHeight="1">
      <c r="A3" s="46" t="s">
        <v>631</v>
      </c>
      <c r="B3" s="46" t="s">
        <v>407</v>
      </c>
      <c r="C3" s="44" t="s">
        <v>572</v>
      </c>
      <c r="D3" s="135" t="s">
        <v>573</v>
      </c>
      <c r="E3" s="135" t="s">
        <v>420</v>
      </c>
      <c r="F3" s="135" t="s">
        <v>418</v>
      </c>
      <c r="G3" s="135" t="s">
        <v>409</v>
      </c>
      <c r="H3" s="44" t="s">
        <v>2</v>
      </c>
      <c r="I3" s="135" t="s">
        <v>405</v>
      </c>
      <c r="J3" s="135" t="s">
        <v>575</v>
      </c>
      <c r="K3" s="135" t="s">
        <v>410</v>
      </c>
      <c r="L3" s="131" t="s">
        <v>414</v>
      </c>
      <c r="M3" s="44" t="s">
        <v>608</v>
      </c>
      <c r="N3" s="46" t="s">
        <v>419</v>
      </c>
      <c r="O3" s="46" t="s">
        <v>3</v>
      </c>
      <c r="P3" s="96" t="s">
        <v>408</v>
      </c>
      <c r="Q3" s="44" t="s">
        <v>574</v>
      </c>
      <c r="R3" s="44" t="s">
        <v>797</v>
      </c>
      <c r="S3" s="489" t="s">
        <v>798</v>
      </c>
      <c r="T3" s="47" t="s">
        <v>781</v>
      </c>
    </row>
    <row r="4" spans="1:20" ht="29.25" customHeight="1">
      <c r="A4" s="412" t="s">
        <v>566</v>
      </c>
      <c r="B4" s="107"/>
      <c r="C4" s="490"/>
      <c r="D4" s="109"/>
      <c r="E4" s="109"/>
      <c r="F4" s="109"/>
      <c r="G4" s="109"/>
      <c r="H4" s="109"/>
      <c r="I4" s="109"/>
      <c r="J4" s="109"/>
      <c r="K4" s="109"/>
      <c r="L4" s="110"/>
      <c r="M4" s="110"/>
      <c r="N4" s="111"/>
      <c r="O4" s="111"/>
      <c r="P4" s="114"/>
      <c r="Q4" s="110"/>
      <c r="R4" s="10"/>
      <c r="S4" s="117">
        <v>787664</v>
      </c>
      <c r="T4" s="322"/>
    </row>
    <row r="5" spans="1:20" ht="66" customHeight="1">
      <c r="A5" s="86" t="s">
        <v>634</v>
      </c>
      <c r="B5" s="72" t="s">
        <v>617</v>
      </c>
      <c r="C5" s="493">
        <v>56515</v>
      </c>
      <c r="D5" s="494" t="s">
        <v>618</v>
      </c>
      <c r="E5" s="72"/>
      <c r="F5" s="72" t="s">
        <v>619</v>
      </c>
      <c r="G5" s="72" t="s">
        <v>620</v>
      </c>
      <c r="H5" s="72" t="s">
        <v>621</v>
      </c>
      <c r="I5" s="72" t="s">
        <v>12</v>
      </c>
      <c r="J5" s="72" t="s">
        <v>623</v>
      </c>
      <c r="K5" s="72" t="s">
        <v>19</v>
      </c>
      <c r="L5" s="81" t="s">
        <v>417</v>
      </c>
      <c r="M5" s="81" t="s">
        <v>417</v>
      </c>
      <c r="N5" s="72">
        <v>1375</v>
      </c>
      <c r="O5" s="72">
        <v>6</v>
      </c>
      <c r="P5" s="114">
        <v>8250</v>
      </c>
      <c r="Q5" s="71">
        <v>1967</v>
      </c>
      <c r="R5" s="10"/>
      <c r="S5" s="116"/>
      <c r="T5" s="86"/>
    </row>
    <row r="6" spans="1:20" ht="65.25" customHeight="1">
      <c r="A6" s="86" t="s">
        <v>635</v>
      </c>
      <c r="B6" s="72" t="s">
        <v>617</v>
      </c>
      <c r="C6" s="493">
        <v>56520</v>
      </c>
      <c r="D6" s="494" t="s">
        <v>618</v>
      </c>
      <c r="E6" s="72"/>
      <c r="F6" s="72" t="s">
        <v>619</v>
      </c>
      <c r="G6" s="72" t="s">
        <v>620</v>
      </c>
      <c r="H6" s="72" t="s">
        <v>622</v>
      </c>
      <c r="I6" s="72" t="s">
        <v>12</v>
      </c>
      <c r="J6" s="72" t="s">
        <v>623</v>
      </c>
      <c r="K6" s="72" t="s">
        <v>86</v>
      </c>
      <c r="L6" s="81" t="s">
        <v>417</v>
      </c>
      <c r="M6" s="81" t="s">
        <v>417</v>
      </c>
      <c r="N6" s="72">
        <v>3600</v>
      </c>
      <c r="O6" s="72">
        <v>1</v>
      </c>
      <c r="P6" s="114">
        <v>3600</v>
      </c>
      <c r="Q6" s="71">
        <v>1967</v>
      </c>
      <c r="R6" s="10"/>
      <c r="S6" s="116"/>
      <c r="T6" s="86"/>
    </row>
    <row r="7" spans="1:20" ht="262.5" customHeight="1">
      <c r="A7" s="86" t="s">
        <v>636</v>
      </c>
      <c r="B7" s="72" t="s">
        <v>5</v>
      </c>
      <c r="C7" s="493">
        <v>55205</v>
      </c>
      <c r="D7" s="495" t="s">
        <v>6</v>
      </c>
      <c r="E7" s="82" t="s">
        <v>421</v>
      </c>
      <c r="F7" s="82" t="s">
        <v>7</v>
      </c>
      <c r="G7" s="82" t="s">
        <v>11</v>
      </c>
      <c r="H7" s="82" t="s">
        <v>458</v>
      </c>
      <c r="I7" s="82" t="s">
        <v>12</v>
      </c>
      <c r="J7" s="82" t="s">
        <v>489</v>
      </c>
      <c r="K7" s="82" t="s">
        <v>13</v>
      </c>
      <c r="L7" s="71" t="s">
        <v>416</v>
      </c>
      <c r="M7" s="71" t="s">
        <v>416</v>
      </c>
      <c r="N7" s="86">
        <v>35000</v>
      </c>
      <c r="O7" s="86">
        <v>1</v>
      </c>
      <c r="P7" s="92">
        <v>35000</v>
      </c>
      <c r="Q7" s="71">
        <v>1775</v>
      </c>
      <c r="R7" s="115">
        <v>35000</v>
      </c>
      <c r="S7" s="105">
        <v>35000</v>
      </c>
      <c r="T7" s="72" t="s">
        <v>947</v>
      </c>
    </row>
    <row r="8" spans="1:20" ht="68.25" customHeight="1">
      <c r="A8" s="86" t="s">
        <v>637</v>
      </c>
      <c r="B8" s="72" t="s">
        <v>5</v>
      </c>
      <c r="C8" s="493">
        <v>51129</v>
      </c>
      <c r="D8" s="495" t="s">
        <v>6</v>
      </c>
      <c r="E8" s="82" t="s">
        <v>421</v>
      </c>
      <c r="F8" s="82" t="s">
        <v>7</v>
      </c>
      <c r="G8" s="82" t="s">
        <v>8</v>
      </c>
      <c r="H8" s="82" t="s">
        <v>576</v>
      </c>
      <c r="I8" s="82" t="s">
        <v>9</v>
      </c>
      <c r="J8" s="82" t="s">
        <v>488</v>
      </c>
      <c r="K8" s="82" t="s">
        <v>10</v>
      </c>
      <c r="L8" s="71" t="s">
        <v>417</v>
      </c>
      <c r="M8" s="71" t="s">
        <v>416</v>
      </c>
      <c r="N8" s="86">
        <v>10752</v>
      </c>
      <c r="O8" s="86">
        <v>1</v>
      </c>
      <c r="P8" s="92">
        <v>10752</v>
      </c>
      <c r="Q8" s="71">
        <v>1773</v>
      </c>
      <c r="R8" s="115">
        <v>10752</v>
      </c>
      <c r="S8" s="105">
        <v>10752</v>
      </c>
      <c r="T8" s="72" t="s">
        <v>946</v>
      </c>
    </row>
    <row r="9" spans="1:20" ht="83.25" customHeight="1">
      <c r="A9" s="86" t="s">
        <v>638</v>
      </c>
      <c r="B9" s="72" t="s">
        <v>5</v>
      </c>
      <c r="C9" s="493">
        <v>51230</v>
      </c>
      <c r="D9" s="495" t="s">
        <v>6</v>
      </c>
      <c r="E9" s="82" t="s">
        <v>421</v>
      </c>
      <c r="F9" s="82" t="s">
        <v>7</v>
      </c>
      <c r="G9" s="82" t="s">
        <v>14</v>
      </c>
      <c r="H9" s="82" t="s">
        <v>15</v>
      </c>
      <c r="I9" s="82" t="s">
        <v>9</v>
      </c>
      <c r="J9" s="82" t="s">
        <v>490</v>
      </c>
      <c r="K9" s="82" t="s">
        <v>16</v>
      </c>
      <c r="L9" s="71" t="s">
        <v>417</v>
      </c>
      <c r="M9" s="71" t="s">
        <v>416</v>
      </c>
      <c r="N9" s="86">
        <v>36500</v>
      </c>
      <c r="O9" s="86">
        <v>1</v>
      </c>
      <c r="P9" s="92">
        <v>36500</v>
      </c>
      <c r="Q9" s="71">
        <v>1776</v>
      </c>
      <c r="R9" s="115"/>
      <c r="S9" s="105"/>
      <c r="T9" s="86"/>
    </row>
    <row r="10" spans="1:20" ht="149.25" customHeight="1">
      <c r="A10" s="86" t="s">
        <v>639</v>
      </c>
      <c r="B10" s="72" t="s">
        <v>5</v>
      </c>
      <c r="C10" s="493">
        <v>51129</v>
      </c>
      <c r="D10" s="495" t="s">
        <v>6</v>
      </c>
      <c r="E10" s="82" t="s">
        <v>421</v>
      </c>
      <c r="F10" s="82" t="s">
        <v>7</v>
      </c>
      <c r="G10" s="82" t="s">
        <v>262</v>
      </c>
      <c r="H10" s="82" t="s">
        <v>616</v>
      </c>
      <c r="I10" s="82" t="s">
        <v>9</v>
      </c>
      <c r="J10" s="82" t="s">
        <v>527</v>
      </c>
      <c r="K10" s="82" t="s">
        <v>43</v>
      </c>
      <c r="L10" s="71" t="s">
        <v>417</v>
      </c>
      <c r="M10" s="71" t="s">
        <v>416</v>
      </c>
      <c r="N10" s="86">
        <v>13120</v>
      </c>
      <c r="O10" s="86">
        <v>1</v>
      </c>
      <c r="P10" s="92">
        <v>13120</v>
      </c>
      <c r="Q10" s="71">
        <v>2025</v>
      </c>
      <c r="R10" s="115"/>
      <c r="S10" s="105"/>
      <c r="T10" s="86"/>
    </row>
    <row r="11" spans="1:20" ht="66.75" customHeight="1">
      <c r="A11" s="86" t="s">
        <v>640</v>
      </c>
      <c r="B11" s="72" t="s">
        <v>5</v>
      </c>
      <c r="C11" s="496">
        <v>51310</v>
      </c>
      <c r="D11" s="494" t="s">
        <v>6</v>
      </c>
      <c r="E11" s="86"/>
      <c r="F11" s="86" t="s">
        <v>7</v>
      </c>
      <c r="G11" s="72" t="s">
        <v>612</v>
      </c>
      <c r="H11" s="72" t="s">
        <v>613</v>
      </c>
      <c r="I11" s="72" t="s">
        <v>9</v>
      </c>
      <c r="J11" s="82">
        <f>SUM(J6:J10)</f>
        <v>0</v>
      </c>
      <c r="K11" s="72" t="s">
        <v>19</v>
      </c>
      <c r="L11" s="71" t="s">
        <v>416</v>
      </c>
      <c r="M11" s="71" t="s">
        <v>416</v>
      </c>
      <c r="N11" s="86">
        <v>9000</v>
      </c>
      <c r="O11" s="86">
        <v>2</v>
      </c>
      <c r="P11" s="92">
        <v>18000</v>
      </c>
      <c r="Q11" s="71">
        <v>2144</v>
      </c>
      <c r="R11" s="115">
        <v>18000</v>
      </c>
      <c r="S11" s="105">
        <f>R11</f>
        <v>18000</v>
      </c>
      <c r="T11" s="86"/>
    </row>
    <row r="12" spans="1:20" ht="81" customHeight="1">
      <c r="A12" s="86" t="s">
        <v>641</v>
      </c>
      <c r="B12" s="72" t="s">
        <v>374</v>
      </c>
      <c r="C12" s="493">
        <v>53210</v>
      </c>
      <c r="D12" s="495" t="s">
        <v>375</v>
      </c>
      <c r="E12" s="82" t="s">
        <v>421</v>
      </c>
      <c r="F12" s="82" t="s">
        <v>376</v>
      </c>
      <c r="G12" s="82" t="s">
        <v>384</v>
      </c>
      <c r="H12" s="82" t="s">
        <v>384</v>
      </c>
      <c r="I12" s="82" t="s">
        <v>12</v>
      </c>
      <c r="J12" s="82" t="s">
        <v>551</v>
      </c>
      <c r="K12" s="82" t="s">
        <v>126</v>
      </c>
      <c r="L12" s="71" t="s">
        <v>416</v>
      </c>
      <c r="M12" s="71" t="s">
        <v>417</v>
      </c>
      <c r="N12" s="86">
        <v>1600</v>
      </c>
      <c r="O12" s="86">
        <v>1</v>
      </c>
      <c r="P12" s="92">
        <v>1600</v>
      </c>
      <c r="Q12" s="71">
        <v>2121</v>
      </c>
      <c r="R12" s="115"/>
      <c r="S12" s="105"/>
      <c r="T12" s="86"/>
    </row>
    <row r="13" spans="1:20" ht="78.75" customHeight="1">
      <c r="A13" s="86" t="s">
        <v>643</v>
      </c>
      <c r="B13" s="72" t="s">
        <v>374</v>
      </c>
      <c r="C13" s="493">
        <v>51114</v>
      </c>
      <c r="D13" s="495" t="s">
        <v>375</v>
      </c>
      <c r="E13" s="82" t="s">
        <v>421</v>
      </c>
      <c r="F13" s="82" t="s">
        <v>376</v>
      </c>
      <c r="G13" s="82" t="s">
        <v>380</v>
      </c>
      <c r="H13" s="82" t="s">
        <v>381</v>
      </c>
      <c r="I13" s="82" t="s">
        <v>9</v>
      </c>
      <c r="J13" s="82" t="s">
        <v>551</v>
      </c>
      <c r="K13" s="82" t="s">
        <v>126</v>
      </c>
      <c r="L13" s="71" t="s">
        <v>416</v>
      </c>
      <c r="M13" s="71" t="s">
        <v>417</v>
      </c>
      <c r="N13" s="86">
        <v>25890</v>
      </c>
      <c r="O13" s="86">
        <v>1</v>
      </c>
      <c r="P13" s="92">
        <v>25890</v>
      </c>
      <c r="Q13" s="71">
        <v>2118</v>
      </c>
      <c r="R13" s="115">
        <v>15890</v>
      </c>
      <c r="S13" s="105">
        <f t="shared" ref="S13:S14" si="0">R13</f>
        <v>15890</v>
      </c>
      <c r="T13" s="86"/>
    </row>
    <row r="14" spans="1:20" ht="78.75" customHeight="1">
      <c r="A14" s="86" t="s">
        <v>644</v>
      </c>
      <c r="B14" s="72" t="s">
        <v>374</v>
      </c>
      <c r="C14" s="493">
        <v>51310</v>
      </c>
      <c r="D14" s="495" t="s">
        <v>375</v>
      </c>
      <c r="E14" s="82" t="s">
        <v>421</v>
      </c>
      <c r="F14" s="82" t="s">
        <v>376</v>
      </c>
      <c r="G14" s="82" t="s">
        <v>382</v>
      </c>
      <c r="H14" s="82" t="s">
        <v>383</v>
      </c>
      <c r="I14" s="82" t="s">
        <v>9</v>
      </c>
      <c r="J14" s="82" t="s">
        <v>551</v>
      </c>
      <c r="K14" s="82" t="s">
        <v>126</v>
      </c>
      <c r="L14" s="71" t="s">
        <v>416</v>
      </c>
      <c r="M14" s="71" t="s">
        <v>417</v>
      </c>
      <c r="N14" s="86">
        <v>9625</v>
      </c>
      <c r="O14" s="86">
        <v>1</v>
      </c>
      <c r="P14" s="92">
        <v>9625</v>
      </c>
      <c r="Q14" s="71">
        <v>2118</v>
      </c>
      <c r="R14" s="115">
        <v>5625</v>
      </c>
      <c r="S14" s="105">
        <f t="shared" si="0"/>
        <v>5625</v>
      </c>
      <c r="T14" s="86"/>
    </row>
    <row r="15" spans="1:20" ht="66" customHeight="1">
      <c r="A15" s="86" t="s">
        <v>646</v>
      </c>
      <c r="B15" s="72" t="s">
        <v>374</v>
      </c>
      <c r="C15" s="493">
        <v>51114</v>
      </c>
      <c r="D15" s="495" t="s">
        <v>375</v>
      </c>
      <c r="E15" s="82" t="s">
        <v>421</v>
      </c>
      <c r="F15" s="82" t="s">
        <v>376</v>
      </c>
      <c r="G15" s="82" t="s">
        <v>385</v>
      </c>
      <c r="H15" s="82" t="s">
        <v>385</v>
      </c>
      <c r="I15" s="82" t="s">
        <v>9</v>
      </c>
      <c r="J15" s="82" t="s">
        <v>551</v>
      </c>
      <c r="K15" s="82" t="s">
        <v>126</v>
      </c>
      <c r="L15" s="71" t="s">
        <v>416</v>
      </c>
      <c r="M15" s="71" t="s">
        <v>417</v>
      </c>
      <c r="N15" s="86">
        <v>10356</v>
      </c>
      <c r="O15" s="86">
        <v>1</v>
      </c>
      <c r="P15" s="92">
        <v>10356</v>
      </c>
      <c r="Q15" s="71">
        <v>2125</v>
      </c>
      <c r="R15" s="115"/>
      <c r="S15" s="105"/>
      <c r="T15" s="86"/>
    </row>
    <row r="16" spans="1:20" ht="79.5" customHeight="1">
      <c r="A16" s="86" t="s">
        <v>647</v>
      </c>
      <c r="B16" s="72" t="s">
        <v>374</v>
      </c>
      <c r="C16" s="493">
        <v>51310</v>
      </c>
      <c r="D16" s="495" t="s">
        <v>375</v>
      </c>
      <c r="E16" s="82" t="s">
        <v>421</v>
      </c>
      <c r="F16" s="82" t="s">
        <v>376</v>
      </c>
      <c r="G16" s="82" t="s">
        <v>386</v>
      </c>
      <c r="H16" s="82" t="s">
        <v>386</v>
      </c>
      <c r="I16" s="82" t="s">
        <v>9</v>
      </c>
      <c r="J16" s="82" t="s">
        <v>489</v>
      </c>
      <c r="K16" s="82" t="s">
        <v>126</v>
      </c>
      <c r="L16" s="71" t="s">
        <v>416</v>
      </c>
      <c r="M16" s="71" t="s">
        <v>417</v>
      </c>
      <c r="N16" s="86">
        <v>51780</v>
      </c>
      <c r="O16" s="86">
        <v>1</v>
      </c>
      <c r="P16" s="92">
        <v>51780</v>
      </c>
      <c r="Q16" s="71">
        <v>2127</v>
      </c>
      <c r="R16" s="115">
        <v>11780</v>
      </c>
      <c r="S16" s="105">
        <f>R16</f>
        <v>11780</v>
      </c>
      <c r="T16" s="72" t="s">
        <v>791</v>
      </c>
    </row>
    <row r="17" spans="1:20" ht="66" customHeight="1">
      <c r="A17" s="86" t="s">
        <v>648</v>
      </c>
      <c r="B17" s="72" t="s">
        <v>374</v>
      </c>
      <c r="C17" s="493">
        <v>51114</v>
      </c>
      <c r="D17" s="495" t="s">
        <v>375</v>
      </c>
      <c r="E17" s="82" t="s">
        <v>421</v>
      </c>
      <c r="F17" s="82" t="s">
        <v>376</v>
      </c>
      <c r="G17" s="82" t="s">
        <v>391</v>
      </c>
      <c r="H17" s="82" t="s">
        <v>392</v>
      </c>
      <c r="I17" s="82" t="s">
        <v>9</v>
      </c>
      <c r="J17" s="82" t="s">
        <v>489</v>
      </c>
      <c r="K17" s="82" t="s">
        <v>126</v>
      </c>
      <c r="L17" s="71" t="s">
        <v>417</v>
      </c>
      <c r="M17" s="71" t="s">
        <v>416</v>
      </c>
      <c r="N17" s="86">
        <v>41000</v>
      </c>
      <c r="O17" s="86">
        <v>1</v>
      </c>
      <c r="P17" s="92">
        <v>41000</v>
      </c>
      <c r="Q17" s="71">
        <v>2127</v>
      </c>
      <c r="R17" s="115"/>
      <c r="S17" s="105"/>
      <c r="T17" s="86"/>
    </row>
    <row r="18" spans="1:20" ht="49.5" customHeight="1">
      <c r="A18" s="86" t="s">
        <v>649</v>
      </c>
      <c r="B18" s="72" t="s">
        <v>374</v>
      </c>
      <c r="C18" s="493">
        <v>51114</v>
      </c>
      <c r="D18" s="495" t="s">
        <v>375</v>
      </c>
      <c r="E18" s="82"/>
      <c r="F18" s="82" t="s">
        <v>376</v>
      </c>
      <c r="G18" s="82" t="s">
        <v>624</v>
      </c>
      <c r="H18" s="82" t="s">
        <v>625</v>
      </c>
      <c r="I18" s="82" t="s">
        <v>9</v>
      </c>
      <c r="J18" s="82" t="s">
        <v>492</v>
      </c>
      <c r="K18" s="82" t="s">
        <v>126</v>
      </c>
      <c r="L18" s="71" t="s">
        <v>417</v>
      </c>
      <c r="M18" s="71" t="s">
        <v>416</v>
      </c>
      <c r="N18" s="86">
        <v>33000</v>
      </c>
      <c r="O18" s="86">
        <v>1</v>
      </c>
      <c r="P18" s="92">
        <v>33000</v>
      </c>
      <c r="Q18" s="71">
        <v>0</v>
      </c>
      <c r="R18" s="115"/>
      <c r="S18" s="105"/>
      <c r="T18" s="86"/>
    </row>
    <row r="19" spans="1:20" ht="60">
      <c r="A19" s="86" t="s">
        <v>650</v>
      </c>
      <c r="B19" s="72" t="s">
        <v>368</v>
      </c>
      <c r="C19" s="493">
        <v>51230</v>
      </c>
      <c r="D19" s="495" t="s">
        <v>369</v>
      </c>
      <c r="E19" s="82" t="s">
        <v>421</v>
      </c>
      <c r="F19" s="82" t="s">
        <v>370</v>
      </c>
      <c r="G19" s="82" t="s">
        <v>373</v>
      </c>
      <c r="H19" s="82" t="s">
        <v>577</v>
      </c>
      <c r="I19" s="82" t="s">
        <v>9</v>
      </c>
      <c r="J19" s="82" t="s">
        <v>505</v>
      </c>
      <c r="K19" s="82" t="s">
        <v>13</v>
      </c>
      <c r="L19" s="71" t="s">
        <v>417</v>
      </c>
      <c r="M19" s="71" t="s">
        <v>416</v>
      </c>
      <c r="N19" s="86">
        <v>24771</v>
      </c>
      <c r="O19" s="86">
        <v>1</v>
      </c>
      <c r="P19" s="92">
        <v>24771</v>
      </c>
      <c r="Q19" s="71">
        <v>2049</v>
      </c>
      <c r="R19" s="115">
        <v>24771</v>
      </c>
      <c r="S19" s="105">
        <f t="shared" ref="S19:S20" si="1">R19</f>
        <v>24771</v>
      </c>
      <c r="T19" s="86"/>
    </row>
    <row r="20" spans="1:20" ht="60">
      <c r="A20" s="86" t="s">
        <v>651</v>
      </c>
      <c r="B20" s="72" t="s">
        <v>368</v>
      </c>
      <c r="C20" s="493">
        <v>51310</v>
      </c>
      <c r="D20" s="495" t="s">
        <v>369</v>
      </c>
      <c r="E20" s="82" t="s">
        <v>421</v>
      </c>
      <c r="F20" s="82" t="s">
        <v>370</v>
      </c>
      <c r="G20" s="82" t="s">
        <v>371</v>
      </c>
      <c r="H20" s="82" t="s">
        <v>372</v>
      </c>
      <c r="I20" s="82" t="s">
        <v>9</v>
      </c>
      <c r="J20" s="82" t="s">
        <v>505</v>
      </c>
      <c r="K20" s="82" t="s">
        <v>13</v>
      </c>
      <c r="L20" s="71" t="s">
        <v>416</v>
      </c>
      <c r="M20" s="71" t="s">
        <v>417</v>
      </c>
      <c r="N20" s="86">
        <v>60000</v>
      </c>
      <c r="O20" s="86">
        <v>1</v>
      </c>
      <c r="P20" s="92">
        <v>60000</v>
      </c>
      <c r="Q20" s="71">
        <v>2116</v>
      </c>
      <c r="R20" s="115">
        <v>60000</v>
      </c>
      <c r="S20" s="105">
        <f t="shared" si="1"/>
        <v>60000</v>
      </c>
      <c r="T20" s="72" t="s">
        <v>948</v>
      </c>
    </row>
    <row r="21" spans="1:20" ht="78.75" customHeight="1">
      <c r="A21" s="86" t="s">
        <v>652</v>
      </c>
      <c r="B21" s="72" t="s">
        <v>38</v>
      </c>
      <c r="C21" s="493">
        <v>53210</v>
      </c>
      <c r="D21" s="495" t="s">
        <v>39</v>
      </c>
      <c r="E21" s="82" t="s">
        <v>421</v>
      </c>
      <c r="F21" s="82" t="s">
        <v>578</v>
      </c>
      <c r="G21" s="82" t="s">
        <v>251</v>
      </c>
      <c r="H21" s="82" t="s">
        <v>252</v>
      </c>
      <c r="I21" s="82" t="s">
        <v>12</v>
      </c>
      <c r="J21" s="82" t="s">
        <v>496</v>
      </c>
      <c r="K21" s="82" t="s">
        <v>13</v>
      </c>
      <c r="L21" s="71" t="s">
        <v>417</v>
      </c>
      <c r="M21" s="71" t="s">
        <v>417</v>
      </c>
      <c r="N21" s="86">
        <v>20000</v>
      </c>
      <c r="O21" s="86">
        <v>1</v>
      </c>
      <c r="P21" s="92">
        <v>20000</v>
      </c>
      <c r="Q21" s="71">
        <v>2017</v>
      </c>
      <c r="R21" s="115"/>
      <c r="S21" s="105">
        <v>20000</v>
      </c>
      <c r="T21" s="72" t="s">
        <v>1132</v>
      </c>
    </row>
    <row r="22" spans="1:20" ht="122.25" customHeight="1">
      <c r="A22" s="86" t="s">
        <v>653</v>
      </c>
      <c r="B22" s="72" t="s">
        <v>38</v>
      </c>
      <c r="C22" s="493">
        <v>51310</v>
      </c>
      <c r="D22" s="495" t="s">
        <v>39</v>
      </c>
      <c r="E22" s="82" t="s">
        <v>421</v>
      </c>
      <c r="F22" s="82" t="s">
        <v>578</v>
      </c>
      <c r="G22" s="82" t="s">
        <v>41</v>
      </c>
      <c r="H22" s="82" t="s">
        <v>42</v>
      </c>
      <c r="I22" s="82" t="s">
        <v>9</v>
      </c>
      <c r="J22" s="82" t="s">
        <v>579</v>
      </c>
      <c r="K22" s="82" t="s">
        <v>497</v>
      </c>
      <c r="L22" s="71" t="s">
        <v>416</v>
      </c>
      <c r="M22" s="71" t="s">
        <v>417</v>
      </c>
      <c r="N22" s="86">
        <v>11028</v>
      </c>
      <c r="O22" s="86">
        <v>1</v>
      </c>
      <c r="P22" s="92">
        <v>11028</v>
      </c>
      <c r="Q22" s="71">
        <v>1821</v>
      </c>
      <c r="R22" s="115">
        <v>11028</v>
      </c>
      <c r="S22" s="105">
        <f>R22</f>
        <v>11028</v>
      </c>
      <c r="T22" s="86" t="s">
        <v>943</v>
      </c>
    </row>
    <row r="23" spans="1:20" ht="111" customHeight="1">
      <c r="A23" s="86" t="s">
        <v>654</v>
      </c>
      <c r="B23" s="72" t="s">
        <v>38</v>
      </c>
      <c r="C23" s="493">
        <v>51320</v>
      </c>
      <c r="D23" s="495" t="s">
        <v>39</v>
      </c>
      <c r="E23" s="82" t="s">
        <v>421</v>
      </c>
      <c r="F23" s="82" t="s">
        <v>578</v>
      </c>
      <c r="G23" s="82" t="s">
        <v>44</v>
      </c>
      <c r="H23" s="82" t="s">
        <v>45</v>
      </c>
      <c r="I23" s="82" t="s">
        <v>9</v>
      </c>
      <c r="J23" s="82" t="s">
        <v>499</v>
      </c>
      <c r="K23" s="82" t="s">
        <v>13</v>
      </c>
      <c r="L23" s="71" t="s">
        <v>416</v>
      </c>
      <c r="M23" s="71" t="s">
        <v>417</v>
      </c>
      <c r="N23" s="86">
        <v>6400</v>
      </c>
      <c r="O23" s="86">
        <v>1</v>
      </c>
      <c r="P23" s="92">
        <v>6400</v>
      </c>
      <c r="Q23" s="71">
        <v>1822</v>
      </c>
      <c r="R23" s="115"/>
      <c r="S23" s="105"/>
      <c r="T23" s="86"/>
    </row>
    <row r="24" spans="1:20" ht="126" customHeight="1">
      <c r="A24" s="86" t="s">
        <v>655</v>
      </c>
      <c r="B24" s="72" t="s">
        <v>38</v>
      </c>
      <c r="C24" s="493">
        <v>51310</v>
      </c>
      <c r="D24" s="495" t="s">
        <v>39</v>
      </c>
      <c r="E24" s="82" t="s">
        <v>421</v>
      </c>
      <c r="F24" s="82" t="s">
        <v>578</v>
      </c>
      <c r="G24" s="82" t="s">
        <v>46</v>
      </c>
      <c r="H24" s="82" t="s">
        <v>47</v>
      </c>
      <c r="I24" s="82" t="s">
        <v>9</v>
      </c>
      <c r="J24" s="82" t="s">
        <v>580</v>
      </c>
      <c r="K24" s="82" t="s">
        <v>13</v>
      </c>
      <c r="L24" s="71" t="s">
        <v>416</v>
      </c>
      <c r="M24" s="71" t="s">
        <v>417</v>
      </c>
      <c r="N24" s="86">
        <v>170000</v>
      </c>
      <c r="O24" s="86">
        <v>1</v>
      </c>
      <c r="P24" s="92">
        <v>187000</v>
      </c>
      <c r="Q24" s="71">
        <v>1823</v>
      </c>
      <c r="R24" s="115">
        <v>187000</v>
      </c>
      <c r="S24" s="105">
        <f t="shared" ref="S24:S26" si="2">R24</f>
        <v>187000</v>
      </c>
      <c r="T24" s="86"/>
    </row>
    <row r="25" spans="1:20" ht="128.25" customHeight="1">
      <c r="A25" s="86" t="s">
        <v>656</v>
      </c>
      <c r="B25" s="72" t="s">
        <v>38</v>
      </c>
      <c r="C25" s="493">
        <v>51310</v>
      </c>
      <c r="D25" s="495" t="s">
        <v>39</v>
      </c>
      <c r="E25" s="82" t="s">
        <v>421</v>
      </c>
      <c r="F25" s="82" t="s">
        <v>578</v>
      </c>
      <c r="G25" s="82" t="s">
        <v>48</v>
      </c>
      <c r="H25" s="82" t="s">
        <v>49</v>
      </c>
      <c r="I25" s="82" t="s">
        <v>9</v>
      </c>
      <c r="J25" s="82" t="s">
        <v>581</v>
      </c>
      <c r="K25" s="82" t="s">
        <v>16</v>
      </c>
      <c r="L25" s="71" t="s">
        <v>417</v>
      </c>
      <c r="M25" s="71" t="s">
        <v>417</v>
      </c>
      <c r="N25" s="86">
        <v>10102</v>
      </c>
      <c r="O25" s="86">
        <v>1</v>
      </c>
      <c r="P25" s="92">
        <v>10102</v>
      </c>
      <c r="Q25" s="71">
        <v>1824</v>
      </c>
      <c r="R25" s="115">
        <v>10102</v>
      </c>
      <c r="S25" s="105">
        <f t="shared" si="2"/>
        <v>10102</v>
      </c>
      <c r="T25" s="86"/>
    </row>
    <row r="26" spans="1:20" ht="78.75" customHeight="1">
      <c r="A26" s="86" t="s">
        <v>657</v>
      </c>
      <c r="B26" s="72" t="s">
        <v>87</v>
      </c>
      <c r="C26" s="493">
        <v>54110</v>
      </c>
      <c r="D26" s="495" t="s">
        <v>97</v>
      </c>
      <c r="E26" s="82" t="s">
        <v>421</v>
      </c>
      <c r="F26" s="82" t="s">
        <v>98</v>
      </c>
      <c r="G26" s="82" t="s">
        <v>102</v>
      </c>
      <c r="H26" s="82" t="s">
        <v>103</v>
      </c>
      <c r="I26" s="82" t="s">
        <v>12</v>
      </c>
      <c r="J26" s="82" t="s">
        <v>492</v>
      </c>
      <c r="K26" s="82" t="s">
        <v>16</v>
      </c>
      <c r="L26" s="71" t="s">
        <v>416</v>
      </c>
      <c r="M26" s="71" t="s">
        <v>416</v>
      </c>
      <c r="N26" s="86">
        <v>2000</v>
      </c>
      <c r="O26" s="86">
        <v>1</v>
      </c>
      <c r="P26" s="92">
        <v>2000</v>
      </c>
      <c r="Q26" s="71">
        <v>1856</v>
      </c>
      <c r="R26" s="115">
        <v>2000</v>
      </c>
      <c r="S26" s="105">
        <f t="shared" si="2"/>
        <v>2000</v>
      </c>
      <c r="T26" s="86"/>
    </row>
    <row r="27" spans="1:20" ht="124.5" customHeight="1">
      <c r="A27" s="86" t="s">
        <v>658</v>
      </c>
      <c r="B27" s="72" t="s">
        <v>87</v>
      </c>
      <c r="C27" s="493">
        <v>51310</v>
      </c>
      <c r="D27" s="495" t="s">
        <v>88</v>
      </c>
      <c r="E27" s="82" t="s">
        <v>421</v>
      </c>
      <c r="F27" s="82" t="s">
        <v>89</v>
      </c>
      <c r="G27" s="82" t="s">
        <v>90</v>
      </c>
      <c r="H27" s="82" t="s">
        <v>434</v>
      </c>
      <c r="I27" s="82" t="s">
        <v>9</v>
      </c>
      <c r="J27" s="82" t="s">
        <v>505</v>
      </c>
      <c r="K27" s="82" t="s">
        <v>13</v>
      </c>
      <c r="L27" s="71" t="s">
        <v>416</v>
      </c>
      <c r="M27" s="71" t="s">
        <v>416</v>
      </c>
      <c r="N27" s="86">
        <v>5600</v>
      </c>
      <c r="O27" s="86">
        <v>1</v>
      </c>
      <c r="P27" s="92">
        <v>5600</v>
      </c>
      <c r="Q27" s="71">
        <v>1843</v>
      </c>
      <c r="R27" s="115"/>
      <c r="S27" s="105"/>
      <c r="T27" s="86"/>
    </row>
    <row r="28" spans="1:20" ht="52.5" customHeight="1">
      <c r="A28" s="86" t="s">
        <v>659</v>
      </c>
      <c r="B28" s="72" t="s">
        <v>87</v>
      </c>
      <c r="C28" s="493">
        <v>51316</v>
      </c>
      <c r="D28" s="495" t="s">
        <v>88</v>
      </c>
      <c r="E28" s="82" t="s">
        <v>421</v>
      </c>
      <c r="F28" s="82" t="s">
        <v>89</v>
      </c>
      <c r="G28" s="82" t="s">
        <v>219</v>
      </c>
      <c r="H28" s="82" t="s">
        <v>220</v>
      </c>
      <c r="I28" s="82" t="s">
        <v>9</v>
      </c>
      <c r="J28" s="82" t="s">
        <v>505</v>
      </c>
      <c r="K28" s="82" t="s">
        <v>13</v>
      </c>
      <c r="L28" s="71" t="s">
        <v>417</v>
      </c>
      <c r="M28" s="71" t="s">
        <v>416</v>
      </c>
      <c r="N28" s="86">
        <v>10</v>
      </c>
      <c r="O28" s="86">
        <v>2132</v>
      </c>
      <c r="P28" s="92">
        <v>21320</v>
      </c>
      <c r="Q28" s="71">
        <v>1844</v>
      </c>
      <c r="R28" s="115"/>
      <c r="S28" s="105"/>
      <c r="T28" s="86"/>
    </row>
    <row r="29" spans="1:20" ht="363" customHeight="1">
      <c r="A29" s="86" t="s">
        <v>660</v>
      </c>
      <c r="B29" s="72" t="s">
        <v>87</v>
      </c>
      <c r="C29" s="493">
        <v>51230</v>
      </c>
      <c r="D29" s="495" t="s">
        <v>91</v>
      </c>
      <c r="E29" s="82" t="s">
        <v>421</v>
      </c>
      <c r="F29" s="82" t="s">
        <v>92</v>
      </c>
      <c r="G29" s="82" t="s">
        <v>582</v>
      </c>
      <c r="H29" s="82" t="s">
        <v>465</v>
      </c>
      <c r="I29" s="82" t="s">
        <v>9</v>
      </c>
      <c r="J29" s="82" t="s">
        <v>505</v>
      </c>
      <c r="K29" s="82" t="s">
        <v>13</v>
      </c>
      <c r="L29" s="71" t="s">
        <v>417</v>
      </c>
      <c r="M29" s="71" t="s">
        <v>416</v>
      </c>
      <c r="N29" s="86">
        <v>36868</v>
      </c>
      <c r="O29" s="86">
        <v>1</v>
      </c>
      <c r="P29" s="92">
        <v>36868</v>
      </c>
      <c r="Q29" s="71">
        <v>1844</v>
      </c>
      <c r="R29" s="115">
        <v>36858</v>
      </c>
      <c r="S29" s="105">
        <f>R29</f>
        <v>36858</v>
      </c>
      <c r="T29" s="86" t="s">
        <v>950</v>
      </c>
    </row>
    <row r="30" spans="1:20" ht="124.5" customHeight="1">
      <c r="A30" s="86" t="s">
        <v>661</v>
      </c>
      <c r="B30" s="72" t="s">
        <v>87</v>
      </c>
      <c r="C30" s="493">
        <v>51316</v>
      </c>
      <c r="D30" s="495" t="s">
        <v>91</v>
      </c>
      <c r="E30" s="82" t="s">
        <v>421</v>
      </c>
      <c r="F30" s="82" t="s">
        <v>92</v>
      </c>
      <c r="G30" s="82" t="s">
        <v>219</v>
      </c>
      <c r="H30" s="82" t="s">
        <v>261</v>
      </c>
      <c r="I30" s="82" t="s">
        <v>9</v>
      </c>
      <c r="J30" s="82" t="s">
        <v>505</v>
      </c>
      <c r="K30" s="82" t="s">
        <v>16</v>
      </c>
      <c r="L30" s="71" t="s">
        <v>417</v>
      </c>
      <c r="M30" s="71" t="s">
        <v>416</v>
      </c>
      <c r="N30" s="86">
        <v>10</v>
      </c>
      <c r="O30" s="86">
        <v>2186</v>
      </c>
      <c r="P30" s="92">
        <v>21860</v>
      </c>
      <c r="Q30" s="71">
        <v>1844</v>
      </c>
      <c r="R30" s="115"/>
      <c r="S30" s="105"/>
      <c r="T30" s="86" t="s">
        <v>951</v>
      </c>
    </row>
    <row r="31" spans="1:20" ht="172.5" customHeight="1">
      <c r="A31" s="86" t="s">
        <v>662</v>
      </c>
      <c r="B31" s="72" t="s">
        <v>87</v>
      </c>
      <c r="C31" s="493">
        <v>51310</v>
      </c>
      <c r="D31" s="495" t="s">
        <v>94</v>
      </c>
      <c r="E31" s="82" t="s">
        <v>421</v>
      </c>
      <c r="F31" s="82" t="s">
        <v>95</v>
      </c>
      <c r="G31" s="82" t="s">
        <v>96</v>
      </c>
      <c r="H31" s="82" t="s">
        <v>583</v>
      </c>
      <c r="I31" s="82" t="s">
        <v>9</v>
      </c>
      <c r="J31" s="82" t="s">
        <v>505</v>
      </c>
      <c r="K31" s="82" t="s">
        <v>13</v>
      </c>
      <c r="L31" s="71" t="s">
        <v>416</v>
      </c>
      <c r="M31" s="71" t="s">
        <v>416</v>
      </c>
      <c r="N31" s="86">
        <v>8250</v>
      </c>
      <c r="O31" s="86">
        <v>1</v>
      </c>
      <c r="P31" s="92">
        <v>8250</v>
      </c>
      <c r="Q31" s="71">
        <v>1854</v>
      </c>
      <c r="R31" s="115">
        <v>8250</v>
      </c>
      <c r="S31" s="105">
        <f>R31</f>
        <v>8250</v>
      </c>
      <c r="T31" s="86"/>
    </row>
    <row r="32" spans="1:20" ht="110.25" customHeight="1">
      <c r="A32" s="86" t="s">
        <v>663</v>
      </c>
      <c r="B32" s="72" t="s">
        <v>87</v>
      </c>
      <c r="C32" s="493">
        <v>51310</v>
      </c>
      <c r="D32" s="495" t="s">
        <v>97</v>
      </c>
      <c r="E32" s="82" t="s">
        <v>421</v>
      </c>
      <c r="F32" s="82" t="s">
        <v>98</v>
      </c>
      <c r="G32" s="82" t="s">
        <v>100</v>
      </c>
      <c r="H32" s="82" t="s">
        <v>101</v>
      </c>
      <c r="I32" s="82" t="s">
        <v>9</v>
      </c>
      <c r="J32" s="82" t="s">
        <v>492</v>
      </c>
      <c r="K32" s="82" t="s">
        <v>13</v>
      </c>
      <c r="L32" s="71" t="s">
        <v>416</v>
      </c>
      <c r="M32" s="71" t="s">
        <v>417</v>
      </c>
      <c r="N32" s="86">
        <v>750</v>
      </c>
      <c r="O32" s="86">
        <v>1</v>
      </c>
      <c r="P32" s="92">
        <v>750</v>
      </c>
      <c r="Q32" s="71">
        <v>1856</v>
      </c>
      <c r="R32" s="115">
        <v>750</v>
      </c>
      <c r="S32" s="105">
        <f>R32</f>
        <v>750</v>
      </c>
      <c r="T32" s="86"/>
    </row>
    <row r="33" spans="1:20" ht="105">
      <c r="A33" s="86" t="s">
        <v>667</v>
      </c>
      <c r="B33" s="72" t="s">
        <v>87</v>
      </c>
      <c r="C33" s="493">
        <v>51130</v>
      </c>
      <c r="D33" s="495" t="s">
        <v>104</v>
      </c>
      <c r="E33" s="82" t="s">
        <v>421</v>
      </c>
      <c r="F33" s="82" t="s">
        <v>105</v>
      </c>
      <c r="G33" s="82" t="s">
        <v>109</v>
      </c>
      <c r="H33" s="82" t="s">
        <v>438</v>
      </c>
      <c r="I33" s="82" t="s">
        <v>9</v>
      </c>
      <c r="J33" s="82" t="s">
        <v>506</v>
      </c>
      <c r="K33" s="82" t="s">
        <v>16</v>
      </c>
      <c r="L33" s="71" t="s">
        <v>416</v>
      </c>
      <c r="M33" s="71" t="s">
        <v>416</v>
      </c>
      <c r="N33" s="86">
        <v>16484</v>
      </c>
      <c r="O33" s="86">
        <v>1</v>
      </c>
      <c r="P33" s="92">
        <v>16484</v>
      </c>
      <c r="Q33" s="71">
        <v>1858</v>
      </c>
      <c r="R33" s="115"/>
      <c r="S33" s="105"/>
      <c r="T33" s="86" t="s">
        <v>792</v>
      </c>
    </row>
    <row r="34" spans="1:20" ht="72" customHeight="1">
      <c r="A34" s="86" t="s">
        <v>669</v>
      </c>
      <c r="B34" s="72" t="s">
        <v>87</v>
      </c>
      <c r="C34" s="493">
        <v>51230</v>
      </c>
      <c r="D34" s="495" t="s">
        <v>104</v>
      </c>
      <c r="E34" s="82" t="s">
        <v>421</v>
      </c>
      <c r="F34" s="82" t="s">
        <v>105</v>
      </c>
      <c r="G34" s="82" t="s">
        <v>221</v>
      </c>
      <c r="H34" s="82" t="s">
        <v>222</v>
      </c>
      <c r="I34" s="82" t="s">
        <v>9</v>
      </c>
      <c r="J34" s="82" t="s">
        <v>506</v>
      </c>
      <c r="K34" s="82" t="s">
        <v>19</v>
      </c>
      <c r="L34" s="71" t="s">
        <v>417</v>
      </c>
      <c r="M34" s="71" t="s">
        <v>416</v>
      </c>
      <c r="N34" s="86">
        <v>32202</v>
      </c>
      <c r="O34" s="86">
        <v>1</v>
      </c>
      <c r="P34" s="92">
        <v>32202</v>
      </c>
      <c r="Q34" s="71">
        <v>1858</v>
      </c>
      <c r="R34" s="115"/>
      <c r="S34" s="88"/>
      <c r="T34" s="72" t="s">
        <v>964</v>
      </c>
    </row>
    <row r="35" spans="1:20" ht="113.25" customHeight="1">
      <c r="A35" s="86" t="s">
        <v>670</v>
      </c>
      <c r="B35" s="72" t="s">
        <v>293</v>
      </c>
      <c r="C35" s="493">
        <v>53550</v>
      </c>
      <c r="D35" s="495" t="s">
        <v>294</v>
      </c>
      <c r="E35" s="82" t="s">
        <v>421</v>
      </c>
      <c r="F35" s="82" t="s">
        <v>295</v>
      </c>
      <c r="G35" s="82" t="s">
        <v>344</v>
      </c>
      <c r="H35" s="82" t="s">
        <v>345</v>
      </c>
      <c r="I35" s="82" t="s">
        <v>12</v>
      </c>
      <c r="J35" s="82" t="s">
        <v>489</v>
      </c>
      <c r="K35" s="82" t="s">
        <v>19</v>
      </c>
      <c r="L35" s="71" t="s">
        <v>417</v>
      </c>
      <c r="M35" s="71" t="s">
        <v>417</v>
      </c>
      <c r="N35" s="86">
        <v>500</v>
      </c>
      <c r="O35" s="86">
        <v>1</v>
      </c>
      <c r="P35" s="92">
        <v>500</v>
      </c>
      <c r="Q35" s="71">
        <v>2075</v>
      </c>
      <c r="R35" s="115">
        <v>500</v>
      </c>
      <c r="S35" s="105">
        <f>R35</f>
        <v>500</v>
      </c>
      <c r="T35" s="86" t="s">
        <v>950</v>
      </c>
    </row>
    <row r="36" spans="1:20" ht="74.25" customHeight="1">
      <c r="A36" s="86" t="s">
        <v>671</v>
      </c>
      <c r="B36" s="72" t="s">
        <v>293</v>
      </c>
      <c r="C36" s="493">
        <v>54100</v>
      </c>
      <c r="D36" s="494" t="s">
        <v>294</v>
      </c>
      <c r="E36" s="72" t="s">
        <v>421</v>
      </c>
      <c r="F36" s="72" t="s">
        <v>295</v>
      </c>
      <c r="G36" s="72" t="s">
        <v>543</v>
      </c>
      <c r="H36" s="72" t="s">
        <v>544</v>
      </c>
      <c r="I36" s="72" t="s">
        <v>12</v>
      </c>
      <c r="J36" s="72" t="s">
        <v>506</v>
      </c>
      <c r="K36" s="72" t="s">
        <v>19</v>
      </c>
      <c r="L36" s="81" t="s">
        <v>417</v>
      </c>
      <c r="M36" s="81" t="s">
        <v>416</v>
      </c>
      <c r="N36" s="72">
        <v>2500</v>
      </c>
      <c r="O36" s="72">
        <v>1</v>
      </c>
      <c r="P36" s="114">
        <v>2500</v>
      </c>
      <c r="Q36" s="81">
        <v>2139</v>
      </c>
      <c r="R36" s="10"/>
      <c r="S36" s="113"/>
      <c r="T36" s="86" t="s">
        <v>952</v>
      </c>
    </row>
    <row r="37" spans="1:20" ht="101.25" customHeight="1">
      <c r="A37" s="86" t="s">
        <v>672</v>
      </c>
      <c r="B37" s="72" t="s">
        <v>293</v>
      </c>
      <c r="C37" s="493">
        <v>51310</v>
      </c>
      <c r="D37" s="495" t="s">
        <v>294</v>
      </c>
      <c r="E37" s="82" t="s">
        <v>421</v>
      </c>
      <c r="F37" s="82" t="s">
        <v>295</v>
      </c>
      <c r="G37" s="82" t="s">
        <v>296</v>
      </c>
      <c r="H37" s="82" t="s">
        <v>626</v>
      </c>
      <c r="I37" s="82" t="s">
        <v>9</v>
      </c>
      <c r="J37" s="82" t="s">
        <v>489</v>
      </c>
      <c r="K37" s="82" t="s">
        <v>19</v>
      </c>
      <c r="L37" s="71" t="s">
        <v>416</v>
      </c>
      <c r="M37" s="71" t="s">
        <v>416</v>
      </c>
      <c r="N37" s="86">
        <v>27000</v>
      </c>
      <c r="O37" s="86">
        <v>1</v>
      </c>
      <c r="P37" s="92">
        <v>27000</v>
      </c>
      <c r="Q37" s="71">
        <v>2071</v>
      </c>
      <c r="R37" s="115"/>
      <c r="S37" s="105"/>
      <c r="T37" s="86"/>
    </row>
    <row r="38" spans="1:20" ht="54" customHeight="1">
      <c r="A38" s="86" t="s">
        <v>673</v>
      </c>
      <c r="B38" s="72" t="s">
        <v>293</v>
      </c>
      <c r="C38" s="493">
        <v>51310</v>
      </c>
      <c r="D38" s="495" t="s">
        <v>294</v>
      </c>
      <c r="E38" s="82" t="s">
        <v>421</v>
      </c>
      <c r="F38" s="82" t="s">
        <v>295</v>
      </c>
      <c r="G38" s="82" t="s">
        <v>298</v>
      </c>
      <c r="H38" s="82" t="s">
        <v>299</v>
      </c>
      <c r="I38" s="82" t="s">
        <v>9</v>
      </c>
      <c r="J38" s="82" t="s">
        <v>489</v>
      </c>
      <c r="K38" s="82" t="s">
        <v>19</v>
      </c>
      <c r="L38" s="71" t="s">
        <v>417</v>
      </c>
      <c r="M38" s="71" t="s">
        <v>416</v>
      </c>
      <c r="N38" s="86">
        <v>7000</v>
      </c>
      <c r="O38" s="86">
        <v>1</v>
      </c>
      <c r="P38" s="92">
        <v>7000</v>
      </c>
      <c r="Q38" s="71">
        <v>2072</v>
      </c>
      <c r="R38" s="115">
        <v>7000</v>
      </c>
      <c r="S38" s="105">
        <f t="shared" ref="S38:S39" si="3">R38</f>
        <v>7000</v>
      </c>
      <c r="T38" s="86"/>
    </row>
    <row r="39" spans="1:20" ht="285" customHeight="1">
      <c r="A39" s="86" t="s">
        <v>674</v>
      </c>
      <c r="B39" s="72" t="s">
        <v>293</v>
      </c>
      <c r="C39" s="493">
        <v>51310</v>
      </c>
      <c r="D39" s="495" t="s">
        <v>294</v>
      </c>
      <c r="E39" s="82" t="s">
        <v>421</v>
      </c>
      <c r="F39" s="82" t="s">
        <v>295</v>
      </c>
      <c r="G39" s="82" t="s">
        <v>300</v>
      </c>
      <c r="H39" s="82" t="s">
        <v>542</v>
      </c>
      <c r="I39" s="82" t="s">
        <v>9</v>
      </c>
      <c r="J39" s="82" t="s">
        <v>489</v>
      </c>
      <c r="K39" s="82" t="s">
        <v>13</v>
      </c>
      <c r="L39" s="71" t="s">
        <v>416</v>
      </c>
      <c r="M39" s="71" t="s">
        <v>416</v>
      </c>
      <c r="N39" s="86">
        <v>59000</v>
      </c>
      <c r="O39" s="86">
        <v>1</v>
      </c>
      <c r="P39" s="92">
        <v>59000</v>
      </c>
      <c r="Q39" s="71">
        <v>2074</v>
      </c>
      <c r="R39" s="115">
        <v>59000</v>
      </c>
      <c r="S39" s="105">
        <f t="shared" si="3"/>
        <v>59000</v>
      </c>
      <c r="T39" s="86"/>
    </row>
    <row r="40" spans="1:20" ht="395.25" customHeight="1">
      <c r="A40" s="86" t="s">
        <v>675</v>
      </c>
      <c r="B40" s="72" t="s">
        <v>293</v>
      </c>
      <c r="C40" s="493">
        <v>51230</v>
      </c>
      <c r="D40" s="495" t="s">
        <v>294</v>
      </c>
      <c r="E40" s="82" t="s">
        <v>421</v>
      </c>
      <c r="F40" s="82" t="s">
        <v>295</v>
      </c>
      <c r="G40" s="82" t="s">
        <v>349</v>
      </c>
      <c r="H40" s="82" t="s">
        <v>990</v>
      </c>
      <c r="I40" s="82" t="s">
        <v>9</v>
      </c>
      <c r="J40" s="82" t="s">
        <v>489</v>
      </c>
      <c r="K40" s="82" t="s">
        <v>19</v>
      </c>
      <c r="L40" s="71" t="s">
        <v>417</v>
      </c>
      <c r="M40" s="71" t="s">
        <v>416</v>
      </c>
      <c r="N40" s="86">
        <v>59000</v>
      </c>
      <c r="O40" s="86">
        <v>1</v>
      </c>
      <c r="P40" s="92">
        <v>59000</v>
      </c>
      <c r="Q40" s="71">
        <v>2107</v>
      </c>
      <c r="R40" s="115"/>
      <c r="S40" s="105"/>
      <c r="T40" s="86"/>
    </row>
    <row r="41" spans="1:20" ht="82.5" customHeight="1">
      <c r="A41" s="86" t="s">
        <v>676</v>
      </c>
      <c r="B41" s="72" t="s">
        <v>293</v>
      </c>
      <c r="C41" s="493">
        <v>51230</v>
      </c>
      <c r="D41" s="495" t="s">
        <v>294</v>
      </c>
      <c r="E41" s="82" t="s">
        <v>421</v>
      </c>
      <c r="F41" s="82" t="s">
        <v>295</v>
      </c>
      <c r="G41" s="82" t="s">
        <v>358</v>
      </c>
      <c r="H41" s="82" t="s">
        <v>359</v>
      </c>
      <c r="I41" s="82" t="s">
        <v>9</v>
      </c>
      <c r="J41" s="82" t="s">
        <v>546</v>
      </c>
      <c r="K41" s="82" t="s">
        <v>19</v>
      </c>
      <c r="L41" s="71" t="s">
        <v>416</v>
      </c>
      <c r="M41" s="71" t="s">
        <v>416</v>
      </c>
      <c r="N41" s="86">
        <v>59000</v>
      </c>
      <c r="O41" s="86">
        <v>1</v>
      </c>
      <c r="P41" s="92">
        <v>59000</v>
      </c>
      <c r="Q41" s="71">
        <v>2112</v>
      </c>
      <c r="R41" s="115"/>
      <c r="S41" s="105"/>
      <c r="T41" s="86"/>
    </row>
    <row r="42" spans="1:20" ht="96" customHeight="1">
      <c r="A42" s="86" t="s">
        <v>677</v>
      </c>
      <c r="B42" s="72" t="s">
        <v>293</v>
      </c>
      <c r="C42" s="493">
        <v>51230</v>
      </c>
      <c r="D42" s="495" t="s">
        <v>294</v>
      </c>
      <c r="E42" s="82" t="s">
        <v>421</v>
      </c>
      <c r="F42" s="82" t="s">
        <v>295</v>
      </c>
      <c r="G42" s="82" t="s">
        <v>362</v>
      </c>
      <c r="H42" s="82" t="s">
        <v>363</v>
      </c>
      <c r="I42" s="82" t="s">
        <v>9</v>
      </c>
      <c r="J42" s="82" t="s">
        <v>547</v>
      </c>
      <c r="K42" s="82" t="s">
        <v>19</v>
      </c>
      <c r="L42" s="71" t="s">
        <v>417</v>
      </c>
      <c r="M42" s="71" t="s">
        <v>416</v>
      </c>
      <c r="N42" s="86">
        <v>59000</v>
      </c>
      <c r="O42" s="86">
        <v>1</v>
      </c>
      <c r="P42" s="92">
        <v>59000</v>
      </c>
      <c r="Q42" s="71">
        <v>2115</v>
      </c>
      <c r="R42" s="115"/>
      <c r="S42" s="105"/>
      <c r="T42" s="86"/>
    </row>
    <row r="43" spans="1:20" ht="55.5" customHeight="1">
      <c r="A43" s="86" t="s">
        <v>678</v>
      </c>
      <c r="B43" s="72" t="s">
        <v>264</v>
      </c>
      <c r="C43" s="493">
        <v>51310</v>
      </c>
      <c r="D43" s="495" t="s">
        <v>265</v>
      </c>
      <c r="E43" s="82" t="s">
        <v>421</v>
      </c>
      <c r="F43" s="82" t="s">
        <v>266</v>
      </c>
      <c r="G43" s="82" t="s">
        <v>272</v>
      </c>
      <c r="H43" s="82" t="s">
        <v>273</v>
      </c>
      <c r="I43" s="82" t="s">
        <v>9</v>
      </c>
      <c r="J43" s="82" t="s">
        <v>505</v>
      </c>
      <c r="K43" s="82" t="s">
        <v>19</v>
      </c>
      <c r="L43" s="71" t="s">
        <v>416</v>
      </c>
      <c r="M43" s="71" t="s">
        <v>417</v>
      </c>
      <c r="N43" s="86">
        <v>6000</v>
      </c>
      <c r="O43" s="86">
        <v>1</v>
      </c>
      <c r="P43" s="92">
        <v>6000</v>
      </c>
      <c r="Q43" s="71">
        <v>2026</v>
      </c>
      <c r="R43" s="115">
        <v>6000</v>
      </c>
      <c r="S43" s="105">
        <f t="shared" ref="S43:S49" si="4">R43</f>
        <v>6000</v>
      </c>
      <c r="T43" s="86" t="s">
        <v>944</v>
      </c>
    </row>
    <row r="44" spans="1:20" ht="108" customHeight="1">
      <c r="A44" s="86" t="s">
        <v>679</v>
      </c>
      <c r="B44" s="72" t="s">
        <v>264</v>
      </c>
      <c r="C44" s="493">
        <v>51316</v>
      </c>
      <c r="D44" s="495" t="s">
        <v>265</v>
      </c>
      <c r="E44" s="82" t="s">
        <v>421</v>
      </c>
      <c r="F44" s="82" t="s">
        <v>266</v>
      </c>
      <c r="G44" s="82" t="s">
        <v>269</v>
      </c>
      <c r="H44" s="82" t="s">
        <v>584</v>
      </c>
      <c r="I44" s="82" t="s">
        <v>9</v>
      </c>
      <c r="J44" s="82" t="s">
        <v>532</v>
      </c>
      <c r="K44" s="82" t="s">
        <v>19</v>
      </c>
      <c r="L44" s="71" t="s">
        <v>416</v>
      </c>
      <c r="M44" s="71" t="s">
        <v>417</v>
      </c>
      <c r="N44" s="86">
        <v>2200</v>
      </c>
      <c r="O44" s="86">
        <v>1</v>
      </c>
      <c r="P44" s="92">
        <v>2200</v>
      </c>
      <c r="Q44" s="71">
        <v>2045</v>
      </c>
      <c r="R44" s="115">
        <v>2200</v>
      </c>
      <c r="S44" s="105">
        <f t="shared" si="4"/>
        <v>2200</v>
      </c>
      <c r="T44" s="72" t="s">
        <v>791</v>
      </c>
    </row>
    <row r="45" spans="1:20" ht="48.75" customHeight="1">
      <c r="A45" s="86" t="s">
        <v>680</v>
      </c>
      <c r="B45" s="72" t="s">
        <v>264</v>
      </c>
      <c r="C45" s="493">
        <v>51112</v>
      </c>
      <c r="D45" s="495" t="s">
        <v>265</v>
      </c>
      <c r="E45" s="82" t="s">
        <v>421</v>
      </c>
      <c r="F45" s="82" t="s">
        <v>266</v>
      </c>
      <c r="G45" s="82" t="s">
        <v>291</v>
      </c>
      <c r="H45" s="82" t="s">
        <v>585</v>
      </c>
      <c r="I45" s="82" t="s">
        <v>9</v>
      </c>
      <c r="J45" s="82" t="s">
        <v>532</v>
      </c>
      <c r="K45" s="82" t="s">
        <v>126</v>
      </c>
      <c r="L45" s="71" t="s">
        <v>417</v>
      </c>
      <c r="M45" s="71" t="s">
        <v>417</v>
      </c>
      <c r="N45" s="86">
        <v>650</v>
      </c>
      <c r="O45" s="86">
        <v>2</v>
      </c>
      <c r="P45" s="92">
        <v>1300</v>
      </c>
      <c r="Q45" s="71">
        <v>2066</v>
      </c>
      <c r="R45" s="115">
        <v>1300</v>
      </c>
      <c r="S45" s="105">
        <f t="shared" si="4"/>
        <v>1300</v>
      </c>
      <c r="T45" s="72" t="s">
        <v>953</v>
      </c>
    </row>
    <row r="46" spans="1:20" ht="129.75" customHeight="1">
      <c r="A46" s="86" t="s">
        <v>681</v>
      </c>
      <c r="B46" s="72" t="s">
        <v>182</v>
      </c>
      <c r="C46" s="493">
        <v>54100</v>
      </c>
      <c r="D46" s="495" t="s">
        <v>189</v>
      </c>
      <c r="E46" s="82" t="s">
        <v>421</v>
      </c>
      <c r="F46" s="82" t="s">
        <v>190</v>
      </c>
      <c r="G46" s="82" t="s">
        <v>223</v>
      </c>
      <c r="H46" s="82" t="s">
        <v>456</v>
      </c>
      <c r="I46" s="82" t="s">
        <v>12</v>
      </c>
      <c r="J46" s="82" t="s">
        <v>489</v>
      </c>
      <c r="K46" s="82" t="s">
        <v>13</v>
      </c>
      <c r="L46" s="71" t="s">
        <v>417</v>
      </c>
      <c r="M46" s="71" t="s">
        <v>416</v>
      </c>
      <c r="N46" s="86">
        <v>20000</v>
      </c>
      <c r="O46" s="86">
        <v>1</v>
      </c>
      <c r="P46" s="92">
        <v>20000</v>
      </c>
      <c r="Q46" s="71">
        <v>1962</v>
      </c>
      <c r="R46" s="115">
        <v>20000</v>
      </c>
      <c r="S46" s="105">
        <f t="shared" si="4"/>
        <v>20000</v>
      </c>
      <c r="T46" s="86"/>
    </row>
    <row r="47" spans="1:20" ht="130.5" customHeight="1">
      <c r="A47" s="86" t="s">
        <v>682</v>
      </c>
      <c r="B47" s="72" t="s">
        <v>182</v>
      </c>
      <c r="C47" s="493">
        <v>51310</v>
      </c>
      <c r="D47" s="495" t="s">
        <v>183</v>
      </c>
      <c r="E47" s="82" t="s">
        <v>421</v>
      </c>
      <c r="F47" s="82" t="s">
        <v>184</v>
      </c>
      <c r="G47" s="82" t="s">
        <v>187</v>
      </c>
      <c r="H47" s="82" t="s">
        <v>586</v>
      </c>
      <c r="I47" s="82" t="s">
        <v>9</v>
      </c>
      <c r="J47" s="82" t="s">
        <v>505</v>
      </c>
      <c r="K47" s="82" t="s">
        <v>16</v>
      </c>
      <c r="L47" s="71" t="s">
        <v>416</v>
      </c>
      <c r="M47" s="71" t="s">
        <v>417</v>
      </c>
      <c r="N47" s="86">
        <v>12500</v>
      </c>
      <c r="O47" s="86">
        <v>1</v>
      </c>
      <c r="P47" s="92">
        <v>12500</v>
      </c>
      <c r="Q47" s="71">
        <v>1920</v>
      </c>
      <c r="R47" s="115">
        <v>12500</v>
      </c>
      <c r="S47" s="105">
        <f t="shared" si="4"/>
        <v>12500</v>
      </c>
      <c r="T47" s="112" t="s">
        <v>793</v>
      </c>
    </row>
    <row r="48" spans="1:20" ht="128.25" customHeight="1">
      <c r="A48" s="86" t="s">
        <v>683</v>
      </c>
      <c r="B48" s="72" t="s">
        <v>182</v>
      </c>
      <c r="C48" s="493">
        <v>51310</v>
      </c>
      <c r="D48" s="495" t="s">
        <v>183</v>
      </c>
      <c r="E48" s="82" t="s">
        <v>421</v>
      </c>
      <c r="F48" s="82" t="s">
        <v>184</v>
      </c>
      <c r="G48" s="82" t="s">
        <v>185</v>
      </c>
      <c r="H48" s="82" t="s">
        <v>186</v>
      </c>
      <c r="I48" s="82" t="s">
        <v>9</v>
      </c>
      <c r="J48" s="82" t="s">
        <v>505</v>
      </c>
      <c r="K48" s="82" t="s">
        <v>13</v>
      </c>
      <c r="L48" s="71" t="s">
        <v>416</v>
      </c>
      <c r="M48" s="71" t="s">
        <v>417</v>
      </c>
      <c r="N48" s="86">
        <v>11500</v>
      </c>
      <c r="O48" s="86">
        <v>3</v>
      </c>
      <c r="P48" s="92">
        <v>34500</v>
      </c>
      <c r="Q48" s="71">
        <v>1921</v>
      </c>
      <c r="R48" s="115">
        <v>34500</v>
      </c>
      <c r="S48" s="105">
        <f t="shared" si="4"/>
        <v>34500</v>
      </c>
      <c r="T48" s="86"/>
    </row>
    <row r="49" spans="1:20" ht="153.75" customHeight="1">
      <c r="A49" s="86" t="s">
        <v>684</v>
      </c>
      <c r="B49" s="72" t="s">
        <v>182</v>
      </c>
      <c r="C49" s="493">
        <v>51310</v>
      </c>
      <c r="D49" s="495" t="s">
        <v>189</v>
      </c>
      <c r="E49" s="82" t="s">
        <v>421</v>
      </c>
      <c r="F49" s="82" t="s">
        <v>190</v>
      </c>
      <c r="G49" s="82" t="s">
        <v>191</v>
      </c>
      <c r="H49" s="82" t="s">
        <v>450</v>
      </c>
      <c r="I49" s="82" t="s">
        <v>9</v>
      </c>
      <c r="J49" s="82" t="s">
        <v>505</v>
      </c>
      <c r="K49" s="82" t="s">
        <v>13</v>
      </c>
      <c r="L49" s="71" t="s">
        <v>416</v>
      </c>
      <c r="M49" s="71" t="s">
        <v>417</v>
      </c>
      <c r="N49" s="86">
        <v>11500</v>
      </c>
      <c r="O49" s="86">
        <v>2</v>
      </c>
      <c r="P49" s="92">
        <v>23000</v>
      </c>
      <c r="Q49" s="71">
        <v>1921</v>
      </c>
      <c r="R49" s="115">
        <v>23000</v>
      </c>
      <c r="S49" s="105">
        <f t="shared" si="4"/>
        <v>23000</v>
      </c>
      <c r="T49" s="86"/>
    </row>
    <row r="50" spans="1:20" ht="63.75" customHeight="1">
      <c r="A50" s="86" t="s">
        <v>685</v>
      </c>
      <c r="B50" s="72" t="s">
        <v>166</v>
      </c>
      <c r="C50" s="493">
        <v>54100</v>
      </c>
      <c r="D50" s="495" t="s">
        <v>167</v>
      </c>
      <c r="E50" s="82" t="s">
        <v>421</v>
      </c>
      <c r="F50" s="82" t="s">
        <v>168</v>
      </c>
      <c r="G50" s="82" t="s">
        <v>169</v>
      </c>
      <c r="H50" s="82" t="s">
        <v>170</v>
      </c>
      <c r="I50" s="82" t="s">
        <v>12</v>
      </c>
      <c r="J50" s="82" t="s">
        <v>512</v>
      </c>
      <c r="K50" s="82" t="s">
        <v>19</v>
      </c>
      <c r="L50" s="71" t="s">
        <v>417</v>
      </c>
      <c r="M50" s="71" t="s">
        <v>417</v>
      </c>
      <c r="N50" s="86">
        <v>300</v>
      </c>
      <c r="O50" s="86">
        <v>2</v>
      </c>
      <c r="P50" s="92">
        <v>600</v>
      </c>
      <c r="Q50" s="71">
        <v>1913</v>
      </c>
      <c r="R50" s="115"/>
      <c r="S50" s="105"/>
      <c r="T50" s="86"/>
    </row>
    <row r="51" spans="1:20" ht="66" customHeight="1">
      <c r="A51" s="86" t="s">
        <v>686</v>
      </c>
      <c r="B51" s="72" t="s">
        <v>166</v>
      </c>
      <c r="C51" s="493">
        <v>56515</v>
      </c>
      <c r="D51" s="495" t="s">
        <v>167</v>
      </c>
      <c r="E51" s="82" t="s">
        <v>421</v>
      </c>
      <c r="F51" s="82" t="s">
        <v>168</v>
      </c>
      <c r="G51" s="82" t="s">
        <v>171</v>
      </c>
      <c r="H51" s="82" t="s">
        <v>172</v>
      </c>
      <c r="I51" s="82" t="s">
        <v>12</v>
      </c>
      <c r="J51" s="82" t="s">
        <v>494</v>
      </c>
      <c r="K51" s="82" t="s">
        <v>13</v>
      </c>
      <c r="L51" s="71" t="s">
        <v>417</v>
      </c>
      <c r="M51" s="71" t="s">
        <v>416</v>
      </c>
      <c r="N51" s="86">
        <v>750</v>
      </c>
      <c r="O51" s="86">
        <v>1</v>
      </c>
      <c r="P51" s="92">
        <v>750</v>
      </c>
      <c r="Q51" s="71">
        <v>1914</v>
      </c>
      <c r="R51" s="115">
        <v>750</v>
      </c>
      <c r="S51" s="105">
        <f>R51</f>
        <v>750</v>
      </c>
      <c r="T51" s="86" t="s">
        <v>949</v>
      </c>
    </row>
    <row r="52" spans="1:20" ht="80.25" customHeight="1">
      <c r="A52" s="86" t="s">
        <v>687</v>
      </c>
      <c r="B52" s="72" t="s">
        <v>166</v>
      </c>
      <c r="C52" s="493">
        <v>53550</v>
      </c>
      <c r="D52" s="495" t="s">
        <v>167</v>
      </c>
      <c r="E52" s="82" t="s">
        <v>421</v>
      </c>
      <c r="F52" s="82" t="s">
        <v>168</v>
      </c>
      <c r="G52" s="82" t="s">
        <v>173</v>
      </c>
      <c r="H52" s="82" t="s">
        <v>174</v>
      </c>
      <c r="I52" s="82" t="s">
        <v>12</v>
      </c>
      <c r="J52" s="82" t="s">
        <v>494</v>
      </c>
      <c r="K52" s="82" t="s">
        <v>19</v>
      </c>
      <c r="L52" s="71" t="s">
        <v>417</v>
      </c>
      <c r="M52" s="71" t="s">
        <v>417</v>
      </c>
      <c r="N52" s="86">
        <v>100</v>
      </c>
      <c r="O52" s="86">
        <v>3</v>
      </c>
      <c r="P52" s="92">
        <v>300</v>
      </c>
      <c r="Q52" s="71">
        <v>1914</v>
      </c>
      <c r="R52" s="115"/>
      <c r="S52" s="105"/>
      <c r="T52" s="86"/>
    </row>
    <row r="53" spans="1:20" ht="40.5" customHeight="1">
      <c r="A53" s="86" t="s">
        <v>688</v>
      </c>
      <c r="B53" s="72" t="s">
        <v>166</v>
      </c>
      <c r="C53" s="493">
        <v>53550</v>
      </c>
      <c r="D53" s="495" t="s">
        <v>167</v>
      </c>
      <c r="E53" s="82" t="s">
        <v>421</v>
      </c>
      <c r="F53" s="82" t="s">
        <v>168</v>
      </c>
      <c r="G53" s="82" t="s">
        <v>180</v>
      </c>
      <c r="H53" s="82" t="s">
        <v>181</v>
      </c>
      <c r="I53" s="82" t="s">
        <v>12</v>
      </c>
      <c r="J53" s="82" t="s">
        <v>492</v>
      </c>
      <c r="K53" s="82" t="s">
        <v>13</v>
      </c>
      <c r="L53" s="71" t="s">
        <v>417</v>
      </c>
      <c r="M53" s="71" t="s">
        <v>416</v>
      </c>
      <c r="N53" s="86">
        <v>1500</v>
      </c>
      <c r="O53" s="86">
        <v>1</v>
      </c>
      <c r="P53" s="92">
        <v>1500</v>
      </c>
      <c r="Q53" s="71">
        <v>1919</v>
      </c>
      <c r="R53" s="115"/>
      <c r="S53" s="105"/>
      <c r="T53" s="86"/>
    </row>
    <row r="54" spans="1:20" ht="66" customHeight="1">
      <c r="A54" s="86" t="s">
        <v>689</v>
      </c>
      <c r="B54" s="72" t="s">
        <v>166</v>
      </c>
      <c r="C54" s="493">
        <v>59835</v>
      </c>
      <c r="D54" s="495" t="s">
        <v>167</v>
      </c>
      <c r="E54" s="82" t="s">
        <v>421</v>
      </c>
      <c r="F54" s="82" t="s">
        <v>168</v>
      </c>
      <c r="G54" s="82" t="s">
        <v>175</v>
      </c>
      <c r="H54" s="82" t="s">
        <v>449</v>
      </c>
      <c r="I54" s="82" t="s">
        <v>9</v>
      </c>
      <c r="J54" s="82" t="s">
        <v>492</v>
      </c>
      <c r="K54" s="82" t="s">
        <v>19</v>
      </c>
      <c r="L54" s="71" t="s">
        <v>417</v>
      </c>
      <c r="M54" s="71" t="s">
        <v>416</v>
      </c>
      <c r="N54" s="86">
        <v>13200</v>
      </c>
      <c r="O54" s="86">
        <v>1</v>
      </c>
      <c r="P54" s="92">
        <v>13200</v>
      </c>
      <c r="Q54" s="71">
        <v>1916</v>
      </c>
      <c r="R54" s="115">
        <v>13200</v>
      </c>
      <c r="S54" s="105">
        <f t="shared" ref="S54:S82" si="5">R54</f>
        <v>13200</v>
      </c>
      <c r="T54" s="86"/>
    </row>
    <row r="55" spans="1:20" ht="60">
      <c r="A55" s="86" t="s">
        <v>690</v>
      </c>
      <c r="B55" s="72" t="s">
        <v>166</v>
      </c>
      <c r="C55" s="493">
        <v>51310</v>
      </c>
      <c r="D55" s="495" t="s">
        <v>167</v>
      </c>
      <c r="E55" s="82" t="s">
        <v>421</v>
      </c>
      <c r="F55" s="82" t="s">
        <v>168</v>
      </c>
      <c r="G55" s="82" t="s">
        <v>176</v>
      </c>
      <c r="H55" s="82" t="s">
        <v>177</v>
      </c>
      <c r="I55" s="82" t="s">
        <v>9</v>
      </c>
      <c r="J55" s="82" t="s">
        <v>492</v>
      </c>
      <c r="K55" s="82" t="s">
        <v>16</v>
      </c>
      <c r="L55" s="71" t="s">
        <v>416</v>
      </c>
      <c r="M55" s="71" t="s">
        <v>416</v>
      </c>
      <c r="N55" s="86">
        <v>33000</v>
      </c>
      <c r="O55" s="86">
        <v>1</v>
      </c>
      <c r="P55" s="92">
        <v>33000</v>
      </c>
      <c r="Q55" s="71">
        <v>1917</v>
      </c>
      <c r="R55" s="115"/>
      <c r="S55" s="105">
        <f t="shared" si="5"/>
        <v>0</v>
      </c>
      <c r="T55" s="72" t="s">
        <v>954</v>
      </c>
    </row>
    <row r="56" spans="1:20" ht="82.5" customHeight="1">
      <c r="A56" s="86" t="s">
        <v>691</v>
      </c>
      <c r="B56" s="72" t="s">
        <v>166</v>
      </c>
      <c r="C56" s="493">
        <v>51310</v>
      </c>
      <c r="D56" s="495" t="s">
        <v>167</v>
      </c>
      <c r="E56" s="82" t="s">
        <v>421</v>
      </c>
      <c r="F56" s="82" t="s">
        <v>168</v>
      </c>
      <c r="G56" s="82" t="s">
        <v>178</v>
      </c>
      <c r="H56" s="82" t="s">
        <v>179</v>
      </c>
      <c r="I56" s="82" t="s">
        <v>9</v>
      </c>
      <c r="J56" s="82" t="s">
        <v>492</v>
      </c>
      <c r="K56" s="82" t="s">
        <v>10</v>
      </c>
      <c r="L56" s="71" t="s">
        <v>416</v>
      </c>
      <c r="M56" s="71" t="s">
        <v>416</v>
      </c>
      <c r="N56" s="86">
        <v>20000</v>
      </c>
      <c r="O56" s="86">
        <v>1</v>
      </c>
      <c r="P56" s="92">
        <v>20000</v>
      </c>
      <c r="Q56" s="71">
        <v>1918</v>
      </c>
      <c r="R56" s="115">
        <v>20000</v>
      </c>
      <c r="S56" s="105">
        <f t="shared" si="5"/>
        <v>20000</v>
      </c>
      <c r="T56" s="72" t="s">
        <v>794</v>
      </c>
    </row>
    <row r="57" spans="1:20" ht="153.75" customHeight="1">
      <c r="A57" s="86" t="s">
        <v>692</v>
      </c>
      <c r="B57" s="72" t="s">
        <v>58</v>
      </c>
      <c r="C57" s="493">
        <v>54100</v>
      </c>
      <c r="D57" s="495" t="s">
        <v>59</v>
      </c>
      <c r="E57" s="82" t="s">
        <v>421</v>
      </c>
      <c r="F57" s="82" t="s">
        <v>60</v>
      </c>
      <c r="G57" s="82" t="s">
        <v>65</v>
      </c>
      <c r="H57" s="82" t="s">
        <v>587</v>
      </c>
      <c r="I57" s="82" t="s">
        <v>12</v>
      </c>
      <c r="J57" s="82" t="s">
        <v>492</v>
      </c>
      <c r="K57" s="82" t="s">
        <v>13</v>
      </c>
      <c r="L57" s="71" t="s">
        <v>416</v>
      </c>
      <c r="M57" s="71" t="s">
        <v>416</v>
      </c>
      <c r="N57" s="86">
        <v>32500</v>
      </c>
      <c r="O57" s="86">
        <v>1</v>
      </c>
      <c r="P57" s="92">
        <v>32500</v>
      </c>
      <c r="Q57" s="71">
        <v>1832</v>
      </c>
      <c r="R57" s="115">
        <v>32500</v>
      </c>
      <c r="S57" s="105">
        <f t="shared" si="5"/>
        <v>32500</v>
      </c>
      <c r="T57" s="86"/>
    </row>
    <row r="58" spans="1:20" ht="156.75" customHeight="1">
      <c r="A58" s="86" t="s">
        <v>693</v>
      </c>
      <c r="B58" s="72" t="s">
        <v>58</v>
      </c>
      <c r="C58" s="493">
        <v>51310</v>
      </c>
      <c r="D58" s="495" t="s">
        <v>59</v>
      </c>
      <c r="E58" s="82" t="s">
        <v>421</v>
      </c>
      <c r="F58" s="82" t="s">
        <v>60</v>
      </c>
      <c r="G58" s="82" t="s">
        <v>61</v>
      </c>
      <c r="H58" s="82" t="s">
        <v>588</v>
      </c>
      <c r="I58" s="82" t="s">
        <v>9</v>
      </c>
      <c r="J58" s="82" t="s">
        <v>492</v>
      </c>
      <c r="K58" s="82" t="s">
        <v>13</v>
      </c>
      <c r="L58" s="71" t="s">
        <v>416</v>
      </c>
      <c r="M58" s="71" t="s">
        <v>416</v>
      </c>
      <c r="N58" s="86">
        <v>32000</v>
      </c>
      <c r="O58" s="86">
        <v>1</v>
      </c>
      <c r="P58" s="92">
        <v>32000</v>
      </c>
      <c r="Q58" s="71">
        <v>1830</v>
      </c>
      <c r="R58" s="115">
        <v>32000</v>
      </c>
      <c r="S58" s="105">
        <f t="shared" si="5"/>
        <v>32000</v>
      </c>
      <c r="T58" s="86"/>
    </row>
    <row r="59" spans="1:20" ht="109.5" customHeight="1">
      <c r="A59" s="86" t="s">
        <v>694</v>
      </c>
      <c r="B59" s="72" t="s">
        <v>58</v>
      </c>
      <c r="C59" s="493">
        <v>51310</v>
      </c>
      <c r="D59" s="495" t="s">
        <v>62</v>
      </c>
      <c r="E59" s="82" t="s">
        <v>421</v>
      </c>
      <c r="F59" s="82" t="s">
        <v>63</v>
      </c>
      <c r="G59" s="82" t="s">
        <v>64</v>
      </c>
      <c r="H59" s="82" t="s">
        <v>433</v>
      </c>
      <c r="I59" s="82" t="s">
        <v>9</v>
      </c>
      <c r="J59" s="82" t="s">
        <v>492</v>
      </c>
      <c r="K59" s="82" t="s">
        <v>13</v>
      </c>
      <c r="L59" s="71" t="s">
        <v>417</v>
      </c>
      <c r="M59" s="71" t="s">
        <v>417</v>
      </c>
      <c r="N59" s="86">
        <v>16000</v>
      </c>
      <c r="O59" s="86">
        <v>1</v>
      </c>
      <c r="P59" s="92">
        <v>16000</v>
      </c>
      <c r="Q59" s="71">
        <v>1830</v>
      </c>
      <c r="R59" s="115">
        <v>16000</v>
      </c>
      <c r="S59" s="105">
        <f t="shared" si="5"/>
        <v>16000</v>
      </c>
      <c r="T59" s="86"/>
    </row>
    <row r="60" spans="1:20" ht="66.75" customHeight="1">
      <c r="A60" s="86" t="s">
        <v>695</v>
      </c>
      <c r="B60" s="72" t="s">
        <v>120</v>
      </c>
      <c r="C60" s="493">
        <v>55400</v>
      </c>
      <c r="D60" s="495" t="s">
        <v>121</v>
      </c>
      <c r="E60" s="82" t="s">
        <v>421</v>
      </c>
      <c r="F60" s="82" t="s">
        <v>122</v>
      </c>
      <c r="G60" s="82" t="s">
        <v>123</v>
      </c>
      <c r="H60" s="82" t="s">
        <v>124</v>
      </c>
      <c r="I60" s="82" t="s">
        <v>12</v>
      </c>
      <c r="J60" s="82" t="s">
        <v>514</v>
      </c>
      <c r="K60" s="82" t="s">
        <v>23</v>
      </c>
      <c r="L60" s="71" t="s">
        <v>417</v>
      </c>
      <c r="M60" s="71" t="s">
        <v>417</v>
      </c>
      <c r="N60" s="86">
        <v>10000</v>
      </c>
      <c r="O60" s="86">
        <v>1</v>
      </c>
      <c r="P60" s="92">
        <v>10000</v>
      </c>
      <c r="Q60" s="71">
        <v>1866</v>
      </c>
      <c r="R60" s="115"/>
      <c r="S60" s="105">
        <f t="shared" si="5"/>
        <v>0</v>
      </c>
      <c r="T60" s="72" t="s">
        <v>945</v>
      </c>
    </row>
    <row r="61" spans="1:20" ht="78" customHeight="1">
      <c r="A61" s="86" t="s">
        <v>696</v>
      </c>
      <c r="B61" s="72" t="s">
        <v>120</v>
      </c>
      <c r="C61" s="493">
        <v>54100</v>
      </c>
      <c r="D61" s="495" t="s">
        <v>121</v>
      </c>
      <c r="E61" s="82" t="s">
        <v>421</v>
      </c>
      <c r="F61" s="82" t="s">
        <v>122</v>
      </c>
      <c r="G61" s="82" t="s">
        <v>398</v>
      </c>
      <c r="H61" s="82" t="s">
        <v>399</v>
      </c>
      <c r="I61" s="82" t="s">
        <v>12</v>
      </c>
      <c r="J61" s="82" t="s">
        <v>513</v>
      </c>
      <c r="K61" s="82" t="s">
        <v>126</v>
      </c>
      <c r="L61" s="71" t="s">
        <v>417</v>
      </c>
      <c r="M61" s="71" t="s">
        <v>417</v>
      </c>
      <c r="N61" s="86">
        <v>1000</v>
      </c>
      <c r="O61" s="86">
        <v>1</v>
      </c>
      <c r="P61" s="92">
        <v>1000</v>
      </c>
      <c r="Q61" s="71">
        <v>2133</v>
      </c>
      <c r="R61" s="115"/>
      <c r="S61" s="105">
        <f t="shared" si="5"/>
        <v>0</v>
      </c>
      <c r="T61" s="86"/>
    </row>
    <row r="62" spans="1:20" ht="49.5" customHeight="1">
      <c r="A62" s="86" t="s">
        <v>697</v>
      </c>
      <c r="B62" s="72" t="s">
        <v>120</v>
      </c>
      <c r="C62" s="493">
        <v>56515</v>
      </c>
      <c r="D62" s="495" t="s">
        <v>394</v>
      </c>
      <c r="E62" s="82" t="s">
        <v>421</v>
      </c>
      <c r="F62" s="82" t="s">
        <v>395</v>
      </c>
      <c r="G62" s="82" t="s">
        <v>400</v>
      </c>
      <c r="H62" s="82" t="s">
        <v>400</v>
      </c>
      <c r="I62" s="82" t="s">
        <v>12</v>
      </c>
      <c r="J62" s="82" t="s">
        <v>505</v>
      </c>
      <c r="K62" s="82" t="s">
        <v>126</v>
      </c>
      <c r="L62" s="71" t="s">
        <v>416</v>
      </c>
      <c r="M62" s="71" t="s">
        <v>416</v>
      </c>
      <c r="N62" s="86">
        <v>25000</v>
      </c>
      <c r="O62" s="86">
        <v>1</v>
      </c>
      <c r="P62" s="92">
        <v>25000</v>
      </c>
      <c r="Q62" s="71">
        <v>2134</v>
      </c>
      <c r="R62" s="115"/>
      <c r="S62" s="105">
        <f t="shared" si="5"/>
        <v>0</v>
      </c>
      <c r="T62" s="86"/>
    </row>
    <row r="63" spans="1:20" ht="78.75" customHeight="1">
      <c r="A63" s="86" t="s">
        <v>698</v>
      </c>
      <c r="B63" s="72" t="s">
        <v>120</v>
      </c>
      <c r="C63" s="493">
        <v>54110</v>
      </c>
      <c r="D63" s="495" t="s">
        <v>394</v>
      </c>
      <c r="E63" s="82" t="s">
        <v>421</v>
      </c>
      <c r="F63" s="82" t="s">
        <v>395</v>
      </c>
      <c r="G63" s="82" t="s">
        <v>402</v>
      </c>
      <c r="H63" s="82" t="s">
        <v>402</v>
      </c>
      <c r="I63" s="82" t="s">
        <v>12</v>
      </c>
      <c r="J63" s="82" t="s">
        <v>515</v>
      </c>
      <c r="K63" s="82" t="s">
        <v>126</v>
      </c>
      <c r="L63" s="71" t="s">
        <v>417</v>
      </c>
      <c r="M63" s="71" t="s">
        <v>417</v>
      </c>
      <c r="N63" s="86">
        <v>3000</v>
      </c>
      <c r="O63" s="86">
        <v>3</v>
      </c>
      <c r="P63" s="92">
        <v>9000</v>
      </c>
      <c r="Q63" s="71">
        <v>2137</v>
      </c>
      <c r="R63" s="115"/>
      <c r="S63" s="105">
        <f t="shared" si="5"/>
        <v>0</v>
      </c>
      <c r="T63" s="86"/>
    </row>
    <row r="64" spans="1:20" ht="135">
      <c r="A64" s="86" t="s">
        <v>699</v>
      </c>
      <c r="B64" s="72" t="s">
        <v>120</v>
      </c>
      <c r="C64" s="493">
        <v>51111</v>
      </c>
      <c r="D64" s="495" t="s">
        <v>121</v>
      </c>
      <c r="E64" s="82" t="s">
        <v>421</v>
      </c>
      <c r="F64" s="82" t="s">
        <v>122</v>
      </c>
      <c r="G64" s="82" t="s">
        <v>393</v>
      </c>
      <c r="H64" s="82" t="s">
        <v>393</v>
      </c>
      <c r="I64" s="82" t="s">
        <v>9</v>
      </c>
      <c r="J64" s="82" t="s">
        <v>510</v>
      </c>
      <c r="K64" s="82" t="s">
        <v>13</v>
      </c>
      <c r="L64" s="71" t="s">
        <v>417</v>
      </c>
      <c r="M64" s="71" t="s">
        <v>416</v>
      </c>
      <c r="N64" s="86">
        <v>65000</v>
      </c>
      <c r="O64" s="86">
        <v>1</v>
      </c>
      <c r="P64" s="92">
        <v>90220</v>
      </c>
      <c r="Q64" s="71">
        <v>2130</v>
      </c>
      <c r="R64" s="115"/>
      <c r="S64" s="105">
        <f t="shared" si="5"/>
        <v>0</v>
      </c>
      <c r="T64" s="86"/>
    </row>
    <row r="65" spans="1:20" ht="51" customHeight="1">
      <c r="A65" s="86" t="s">
        <v>700</v>
      </c>
      <c r="B65" s="72" t="s">
        <v>120</v>
      </c>
      <c r="C65" s="493">
        <v>51130</v>
      </c>
      <c r="D65" s="495" t="s">
        <v>394</v>
      </c>
      <c r="E65" s="82" t="s">
        <v>421</v>
      </c>
      <c r="F65" s="82" t="s">
        <v>395</v>
      </c>
      <c r="G65" s="82" t="s">
        <v>396</v>
      </c>
      <c r="H65" s="82" t="s">
        <v>396</v>
      </c>
      <c r="I65" s="82" t="s">
        <v>9</v>
      </c>
      <c r="J65" s="82" t="s">
        <v>511</v>
      </c>
      <c r="K65" s="82" t="s">
        <v>126</v>
      </c>
      <c r="L65" s="71" t="s">
        <v>417</v>
      </c>
      <c r="M65" s="71" t="s">
        <v>416</v>
      </c>
      <c r="N65" s="86">
        <v>8000</v>
      </c>
      <c r="O65" s="86">
        <v>1</v>
      </c>
      <c r="P65" s="92">
        <v>8000</v>
      </c>
      <c r="Q65" s="71">
        <v>2131</v>
      </c>
      <c r="R65" s="115"/>
      <c r="S65" s="105">
        <f t="shared" si="5"/>
        <v>0</v>
      </c>
      <c r="T65" s="86"/>
    </row>
    <row r="66" spans="1:20" ht="48.75" customHeight="1">
      <c r="A66" s="86" t="s">
        <v>701</v>
      </c>
      <c r="B66" s="72" t="s">
        <v>120</v>
      </c>
      <c r="C66" s="493">
        <v>56515</v>
      </c>
      <c r="D66" s="495" t="s">
        <v>394</v>
      </c>
      <c r="E66" s="82" t="s">
        <v>421</v>
      </c>
      <c r="F66" s="82" t="s">
        <v>395</v>
      </c>
      <c r="G66" s="82" t="s">
        <v>589</v>
      </c>
      <c r="H66" s="82" t="s">
        <v>589</v>
      </c>
      <c r="I66" s="82" t="s">
        <v>9</v>
      </c>
      <c r="J66" s="82" t="s">
        <v>511</v>
      </c>
      <c r="K66" s="82" t="s">
        <v>126</v>
      </c>
      <c r="L66" s="71" t="s">
        <v>417</v>
      </c>
      <c r="M66" s="71" t="s">
        <v>416</v>
      </c>
      <c r="N66" s="86">
        <v>35</v>
      </c>
      <c r="O66" s="86">
        <v>35</v>
      </c>
      <c r="P66" s="92">
        <v>1225</v>
      </c>
      <c r="Q66" s="71">
        <v>2132</v>
      </c>
      <c r="R66" s="115"/>
      <c r="S66" s="105">
        <f t="shared" si="5"/>
        <v>0</v>
      </c>
      <c r="T66" s="86"/>
    </row>
    <row r="67" spans="1:20" ht="170.25" customHeight="1">
      <c r="A67" s="86" t="s">
        <v>703</v>
      </c>
      <c r="B67" s="72" t="s">
        <v>301</v>
      </c>
      <c r="C67" s="493">
        <v>55400</v>
      </c>
      <c r="D67" s="495" t="s">
        <v>302</v>
      </c>
      <c r="E67" s="82" t="s">
        <v>421</v>
      </c>
      <c r="F67" s="82" t="s">
        <v>303</v>
      </c>
      <c r="G67" s="82" t="s">
        <v>305</v>
      </c>
      <c r="H67" s="82" t="s">
        <v>306</v>
      </c>
      <c r="I67" s="82" t="s">
        <v>12</v>
      </c>
      <c r="J67" s="82" t="s">
        <v>548</v>
      </c>
      <c r="K67" s="82" t="s">
        <v>23</v>
      </c>
      <c r="L67" s="71" t="s">
        <v>417</v>
      </c>
      <c r="M67" s="71" t="s">
        <v>417</v>
      </c>
      <c r="N67" s="86">
        <v>8183</v>
      </c>
      <c r="O67" s="86">
        <v>1</v>
      </c>
      <c r="P67" s="92">
        <v>8183</v>
      </c>
      <c r="Q67" s="71">
        <v>2100</v>
      </c>
      <c r="R67" s="115"/>
      <c r="S67" s="105">
        <f t="shared" si="5"/>
        <v>0</v>
      </c>
      <c r="T67" s="86"/>
    </row>
    <row r="68" spans="1:20" ht="96.75" customHeight="1">
      <c r="A68" s="86" t="s">
        <v>706</v>
      </c>
      <c r="B68" s="72" t="s">
        <v>76</v>
      </c>
      <c r="C68" s="493">
        <v>54110</v>
      </c>
      <c r="D68" s="495" t="s">
        <v>127</v>
      </c>
      <c r="E68" s="82" t="s">
        <v>421</v>
      </c>
      <c r="F68" s="82" t="s">
        <v>128</v>
      </c>
      <c r="G68" s="82" t="s">
        <v>154</v>
      </c>
      <c r="H68" s="82" t="s">
        <v>155</v>
      </c>
      <c r="I68" s="82" t="s">
        <v>12</v>
      </c>
      <c r="J68" s="82" t="s">
        <v>493</v>
      </c>
      <c r="K68" s="82" t="s">
        <v>13</v>
      </c>
      <c r="L68" s="71" t="s">
        <v>416</v>
      </c>
      <c r="M68" s="71" t="s">
        <v>417</v>
      </c>
      <c r="N68" s="86">
        <v>5000</v>
      </c>
      <c r="O68" s="86">
        <v>1</v>
      </c>
      <c r="P68" s="92">
        <v>5000</v>
      </c>
      <c r="Q68" s="71">
        <v>1787</v>
      </c>
      <c r="R68" s="115">
        <v>5000</v>
      </c>
      <c r="S68" s="105">
        <f t="shared" si="5"/>
        <v>5000</v>
      </c>
      <c r="T68" s="86"/>
    </row>
    <row r="69" spans="1:20" ht="65.25" customHeight="1">
      <c r="A69" s="86" t="s">
        <v>709</v>
      </c>
      <c r="B69" s="72" t="s">
        <v>76</v>
      </c>
      <c r="C69" s="493">
        <v>54100</v>
      </c>
      <c r="D69" s="494" t="s">
        <v>127</v>
      </c>
      <c r="E69" s="72"/>
      <c r="F69" s="72" t="s">
        <v>128</v>
      </c>
      <c r="G69" s="72" t="s">
        <v>131</v>
      </c>
      <c r="H69" s="72" t="s">
        <v>131</v>
      </c>
      <c r="I69" s="82" t="s">
        <v>12</v>
      </c>
      <c r="J69" s="82" t="s">
        <v>493</v>
      </c>
      <c r="K69" s="72" t="s">
        <v>19</v>
      </c>
      <c r="L69" s="81" t="s">
        <v>416</v>
      </c>
      <c r="M69" s="81" t="s">
        <v>417</v>
      </c>
      <c r="N69" s="72">
        <v>5000</v>
      </c>
      <c r="O69" s="72">
        <v>1</v>
      </c>
      <c r="P69" s="114">
        <v>5000</v>
      </c>
      <c r="Q69" s="71">
        <v>1787</v>
      </c>
      <c r="R69" s="10"/>
      <c r="S69" s="105">
        <f t="shared" si="5"/>
        <v>0</v>
      </c>
      <c r="T69" s="72" t="s">
        <v>961</v>
      </c>
    </row>
    <row r="70" spans="1:20" ht="38.25" customHeight="1">
      <c r="A70" s="86" t="s">
        <v>710</v>
      </c>
      <c r="B70" s="72" t="s">
        <v>142</v>
      </c>
      <c r="C70" s="493">
        <v>53920</v>
      </c>
      <c r="D70" s="495" t="s">
        <v>143</v>
      </c>
      <c r="E70" s="82" t="s">
        <v>421</v>
      </c>
      <c r="F70" s="82" t="s">
        <v>144</v>
      </c>
      <c r="G70" s="82" t="s">
        <v>145</v>
      </c>
      <c r="H70" s="82" t="s">
        <v>146</v>
      </c>
      <c r="I70" s="82" t="s">
        <v>12</v>
      </c>
      <c r="J70" s="82" t="s">
        <v>489</v>
      </c>
      <c r="K70" s="82" t="s">
        <v>13</v>
      </c>
      <c r="L70" s="71" t="s">
        <v>416</v>
      </c>
      <c r="M70" s="71" t="s">
        <v>416</v>
      </c>
      <c r="N70" s="86">
        <v>200</v>
      </c>
      <c r="O70" s="86">
        <v>1</v>
      </c>
      <c r="P70" s="92">
        <v>200</v>
      </c>
      <c r="Q70" s="71">
        <v>1872</v>
      </c>
      <c r="R70" s="115"/>
      <c r="S70" s="105">
        <f t="shared" si="5"/>
        <v>0</v>
      </c>
      <c r="T70" s="86"/>
    </row>
    <row r="71" spans="1:20" ht="38.25" customHeight="1">
      <c r="A71" s="86" t="s">
        <v>711</v>
      </c>
      <c r="B71" s="72" t="s">
        <v>142</v>
      </c>
      <c r="C71" s="493">
        <v>54110</v>
      </c>
      <c r="D71" s="495" t="s">
        <v>143</v>
      </c>
      <c r="E71" s="82" t="s">
        <v>421</v>
      </c>
      <c r="F71" s="82" t="s">
        <v>144</v>
      </c>
      <c r="G71" s="82" t="s">
        <v>147</v>
      </c>
      <c r="H71" s="82" t="s">
        <v>148</v>
      </c>
      <c r="I71" s="82" t="s">
        <v>12</v>
      </c>
      <c r="J71" s="82" t="s">
        <v>489</v>
      </c>
      <c r="K71" s="82" t="s">
        <v>13</v>
      </c>
      <c r="L71" s="71" t="s">
        <v>416</v>
      </c>
      <c r="M71" s="71" t="s">
        <v>416</v>
      </c>
      <c r="N71" s="86">
        <v>10</v>
      </c>
      <c r="O71" s="86">
        <v>100</v>
      </c>
      <c r="P71" s="92">
        <v>1000</v>
      </c>
      <c r="Q71" s="71">
        <v>1872</v>
      </c>
      <c r="R71" s="115"/>
      <c r="S71" s="105">
        <f t="shared" si="5"/>
        <v>0</v>
      </c>
      <c r="T71" s="86"/>
    </row>
    <row r="72" spans="1:20" ht="273.75" customHeight="1">
      <c r="A72" s="86" t="s">
        <v>712</v>
      </c>
      <c r="B72" s="72" t="s">
        <v>142</v>
      </c>
      <c r="C72" s="493">
        <v>51310</v>
      </c>
      <c r="D72" s="495" t="s">
        <v>149</v>
      </c>
      <c r="E72" s="82" t="s">
        <v>421</v>
      </c>
      <c r="F72" s="82" t="s">
        <v>150</v>
      </c>
      <c r="G72" s="82" t="s">
        <v>151</v>
      </c>
      <c r="H72" s="82" t="s">
        <v>590</v>
      </c>
      <c r="I72" s="82" t="s">
        <v>9</v>
      </c>
      <c r="J72" s="82" t="s">
        <v>518</v>
      </c>
      <c r="K72" s="82" t="s">
        <v>19</v>
      </c>
      <c r="L72" s="71" t="s">
        <v>416</v>
      </c>
      <c r="M72" s="71" t="s">
        <v>417</v>
      </c>
      <c r="N72" s="86">
        <v>25000</v>
      </c>
      <c r="O72" s="86">
        <v>1</v>
      </c>
      <c r="P72" s="92">
        <v>25000</v>
      </c>
      <c r="Q72" s="71">
        <v>1874</v>
      </c>
      <c r="R72" s="115">
        <v>25000</v>
      </c>
      <c r="S72" s="105">
        <f t="shared" si="5"/>
        <v>25000</v>
      </c>
      <c r="T72" s="86"/>
    </row>
    <row r="73" spans="1:20" ht="83.25" customHeight="1">
      <c r="A73" s="86" t="s">
        <v>713</v>
      </c>
      <c r="B73" s="72" t="s">
        <v>142</v>
      </c>
      <c r="C73" s="496">
        <v>51310</v>
      </c>
      <c r="D73" s="494" t="s">
        <v>149</v>
      </c>
      <c r="E73" s="86" t="s">
        <v>421</v>
      </c>
      <c r="F73" s="72" t="s">
        <v>150</v>
      </c>
      <c r="G73" s="72" t="s">
        <v>519</v>
      </c>
      <c r="H73" s="72" t="s">
        <v>520</v>
      </c>
      <c r="I73" s="72" t="s">
        <v>9</v>
      </c>
      <c r="J73" s="72" t="s">
        <v>518</v>
      </c>
      <c r="K73" s="72" t="s">
        <v>13</v>
      </c>
      <c r="L73" s="71" t="s">
        <v>417</v>
      </c>
      <c r="M73" s="71" t="s">
        <v>417</v>
      </c>
      <c r="N73" s="86">
        <v>15000</v>
      </c>
      <c r="O73" s="86">
        <v>1</v>
      </c>
      <c r="P73" s="92">
        <v>15000</v>
      </c>
      <c r="Q73" s="71">
        <v>1874</v>
      </c>
      <c r="R73" s="115"/>
      <c r="S73" s="105">
        <f t="shared" si="5"/>
        <v>0</v>
      </c>
      <c r="T73" s="72" t="s">
        <v>961</v>
      </c>
    </row>
    <row r="74" spans="1:20" ht="96" customHeight="1">
      <c r="A74" s="86" t="s">
        <v>714</v>
      </c>
      <c r="B74" s="72" t="s">
        <v>310</v>
      </c>
      <c r="C74" s="493">
        <v>54100</v>
      </c>
      <c r="D74" s="495" t="s">
        <v>318</v>
      </c>
      <c r="E74" s="82" t="s">
        <v>421</v>
      </c>
      <c r="F74" s="82" t="s">
        <v>319</v>
      </c>
      <c r="G74" s="82" t="s">
        <v>347</v>
      </c>
      <c r="H74" s="82" t="s">
        <v>479</v>
      </c>
      <c r="I74" s="82" t="s">
        <v>12</v>
      </c>
      <c r="J74" s="82" t="s">
        <v>528</v>
      </c>
      <c r="K74" s="82" t="s">
        <v>348</v>
      </c>
      <c r="L74" s="71" t="s">
        <v>417</v>
      </c>
      <c r="M74" s="71" t="s">
        <v>417</v>
      </c>
      <c r="N74" s="86">
        <v>10000</v>
      </c>
      <c r="O74" s="86">
        <v>1</v>
      </c>
      <c r="P74" s="92">
        <v>10000</v>
      </c>
      <c r="Q74" s="71">
        <v>1970</v>
      </c>
      <c r="R74" s="115">
        <v>9408</v>
      </c>
      <c r="S74" s="105">
        <f t="shared" si="5"/>
        <v>9408</v>
      </c>
      <c r="T74" s="72" t="s">
        <v>956</v>
      </c>
    </row>
    <row r="75" spans="1:20" ht="90">
      <c r="A75" s="86" t="s">
        <v>716</v>
      </c>
      <c r="B75" s="72" t="s">
        <v>310</v>
      </c>
      <c r="C75" s="493">
        <v>51310</v>
      </c>
      <c r="D75" s="495" t="s">
        <v>318</v>
      </c>
      <c r="E75" s="82" t="s">
        <v>421</v>
      </c>
      <c r="F75" s="82" t="s">
        <v>319</v>
      </c>
      <c r="G75" s="82" t="s">
        <v>339</v>
      </c>
      <c r="H75" s="82" t="s">
        <v>476</v>
      </c>
      <c r="I75" s="82" t="s">
        <v>9</v>
      </c>
      <c r="J75" s="82" t="s">
        <v>528</v>
      </c>
      <c r="K75" s="82" t="s">
        <v>86</v>
      </c>
      <c r="L75" s="71" t="s">
        <v>417</v>
      </c>
      <c r="M75" s="71" t="s">
        <v>417</v>
      </c>
      <c r="N75" s="86">
        <v>10000</v>
      </c>
      <c r="O75" s="86">
        <v>1</v>
      </c>
      <c r="P75" s="92">
        <v>10000</v>
      </c>
      <c r="Q75" s="71">
        <v>1970</v>
      </c>
      <c r="R75" s="115"/>
      <c r="S75" s="105">
        <f t="shared" si="5"/>
        <v>0</v>
      </c>
      <c r="T75" s="72" t="s">
        <v>961</v>
      </c>
    </row>
    <row r="76" spans="1:20" ht="96.75" customHeight="1">
      <c r="A76" s="86" t="s">
        <v>717</v>
      </c>
      <c r="B76" s="72" t="s">
        <v>310</v>
      </c>
      <c r="C76" s="493">
        <v>51310</v>
      </c>
      <c r="D76" s="495" t="s">
        <v>331</v>
      </c>
      <c r="E76" s="82" t="s">
        <v>421</v>
      </c>
      <c r="F76" s="82" t="s">
        <v>332</v>
      </c>
      <c r="G76" s="82" t="s">
        <v>335</v>
      </c>
      <c r="H76" s="82" t="s">
        <v>474</v>
      </c>
      <c r="I76" s="82" t="s">
        <v>9</v>
      </c>
      <c r="J76" s="82" t="s">
        <v>528</v>
      </c>
      <c r="K76" s="82" t="s">
        <v>16</v>
      </c>
      <c r="L76" s="71" t="s">
        <v>417</v>
      </c>
      <c r="M76" s="71" t="s">
        <v>417</v>
      </c>
      <c r="N76" s="86">
        <v>4000</v>
      </c>
      <c r="O76" s="86">
        <v>1</v>
      </c>
      <c r="P76" s="92">
        <v>4000</v>
      </c>
      <c r="Q76" s="71">
        <v>1971</v>
      </c>
      <c r="R76" s="115"/>
      <c r="S76" s="105">
        <f t="shared" si="5"/>
        <v>0</v>
      </c>
      <c r="T76" s="72" t="s">
        <v>961</v>
      </c>
    </row>
    <row r="77" spans="1:20" ht="51" customHeight="1">
      <c r="A77" s="86" t="s">
        <v>718</v>
      </c>
      <c r="B77" s="72" t="s">
        <v>310</v>
      </c>
      <c r="C77" s="493">
        <v>51310</v>
      </c>
      <c r="D77" s="495" t="s">
        <v>318</v>
      </c>
      <c r="E77" s="82" t="s">
        <v>421</v>
      </c>
      <c r="F77" s="82" t="s">
        <v>319</v>
      </c>
      <c r="G77" s="82" t="s">
        <v>320</v>
      </c>
      <c r="H77" s="82" t="s">
        <v>321</v>
      </c>
      <c r="I77" s="82" t="s">
        <v>9</v>
      </c>
      <c r="J77" s="82" t="s">
        <v>489</v>
      </c>
      <c r="K77" s="82" t="s">
        <v>13</v>
      </c>
      <c r="L77" s="71" t="s">
        <v>416</v>
      </c>
      <c r="M77" s="71" t="s">
        <v>416</v>
      </c>
      <c r="N77" s="86">
        <v>5000</v>
      </c>
      <c r="O77" s="86">
        <v>1</v>
      </c>
      <c r="P77" s="92">
        <v>5000</v>
      </c>
      <c r="Q77" s="71">
        <v>1974</v>
      </c>
      <c r="R77" s="115">
        <v>5000</v>
      </c>
      <c r="S77" s="105">
        <f t="shared" si="5"/>
        <v>5000</v>
      </c>
      <c r="T77" s="86"/>
    </row>
    <row r="78" spans="1:20" ht="49.5" customHeight="1">
      <c r="A78" s="86" t="s">
        <v>719</v>
      </c>
      <c r="B78" s="72" t="s">
        <v>310</v>
      </c>
      <c r="C78" s="493">
        <v>51310</v>
      </c>
      <c r="D78" s="495" t="s">
        <v>331</v>
      </c>
      <c r="E78" s="82" t="s">
        <v>421</v>
      </c>
      <c r="F78" s="82" t="s">
        <v>332</v>
      </c>
      <c r="G78" s="82" t="s">
        <v>333</v>
      </c>
      <c r="H78" s="82" t="s">
        <v>591</v>
      </c>
      <c r="I78" s="82" t="s">
        <v>9</v>
      </c>
      <c r="J78" s="82" t="s">
        <v>489</v>
      </c>
      <c r="K78" s="82" t="s">
        <v>13</v>
      </c>
      <c r="L78" s="71" t="s">
        <v>416</v>
      </c>
      <c r="M78" s="71" t="s">
        <v>417</v>
      </c>
      <c r="N78" s="86">
        <v>20000</v>
      </c>
      <c r="O78" s="86">
        <v>1</v>
      </c>
      <c r="P78" s="92">
        <v>20000</v>
      </c>
      <c r="Q78" s="71">
        <v>1975</v>
      </c>
      <c r="R78" s="115">
        <v>20000</v>
      </c>
      <c r="S78" s="105">
        <f t="shared" si="5"/>
        <v>20000</v>
      </c>
      <c r="T78" s="86"/>
    </row>
    <row r="79" spans="1:20" ht="48.75" customHeight="1">
      <c r="A79" s="86" t="s">
        <v>720</v>
      </c>
      <c r="B79" s="72" t="s">
        <v>310</v>
      </c>
      <c r="C79" s="493">
        <v>51310</v>
      </c>
      <c r="D79" s="495" t="s">
        <v>311</v>
      </c>
      <c r="E79" s="82" t="s">
        <v>421</v>
      </c>
      <c r="F79" s="82" t="s">
        <v>312</v>
      </c>
      <c r="G79" s="82" t="s">
        <v>313</v>
      </c>
      <c r="H79" s="82" t="s">
        <v>314</v>
      </c>
      <c r="I79" s="82" t="s">
        <v>9</v>
      </c>
      <c r="J79" s="82" t="s">
        <v>489</v>
      </c>
      <c r="K79" s="82" t="s">
        <v>19</v>
      </c>
      <c r="L79" s="71" t="s">
        <v>416</v>
      </c>
      <c r="M79" s="71" t="s">
        <v>416</v>
      </c>
      <c r="N79" s="86">
        <v>5000</v>
      </c>
      <c r="O79" s="86">
        <v>1</v>
      </c>
      <c r="P79" s="92">
        <v>5000</v>
      </c>
      <c r="Q79" s="71">
        <v>1976</v>
      </c>
      <c r="R79" s="115">
        <v>5000</v>
      </c>
      <c r="S79" s="105">
        <f t="shared" si="5"/>
        <v>5000</v>
      </c>
      <c r="T79" s="86"/>
    </row>
    <row r="80" spans="1:20" ht="141.75" customHeight="1">
      <c r="A80" s="86" t="s">
        <v>721</v>
      </c>
      <c r="B80" s="72" t="s">
        <v>224</v>
      </c>
      <c r="C80" s="493">
        <v>54100</v>
      </c>
      <c r="D80" s="495" t="s">
        <v>228</v>
      </c>
      <c r="E80" s="82" t="s">
        <v>421</v>
      </c>
      <c r="F80" s="82" t="s">
        <v>229</v>
      </c>
      <c r="G80" s="82" t="s">
        <v>230</v>
      </c>
      <c r="H80" s="82" t="s">
        <v>991</v>
      </c>
      <c r="I80" s="82" t="s">
        <v>12</v>
      </c>
      <c r="J80" s="82" t="s">
        <v>489</v>
      </c>
      <c r="K80" s="82" t="s">
        <v>13</v>
      </c>
      <c r="L80" s="71" t="s">
        <v>417</v>
      </c>
      <c r="M80" s="71" t="s">
        <v>417</v>
      </c>
      <c r="N80" s="86">
        <v>14</v>
      </c>
      <c r="O80" s="86">
        <v>440</v>
      </c>
      <c r="P80" s="92">
        <v>6160</v>
      </c>
      <c r="Q80" s="71">
        <v>1864</v>
      </c>
      <c r="R80" s="115"/>
      <c r="S80" s="105">
        <f t="shared" si="5"/>
        <v>0</v>
      </c>
      <c r="T80" s="86"/>
    </row>
    <row r="81" spans="1:20" ht="123" customHeight="1">
      <c r="A81" s="86" t="s">
        <v>722</v>
      </c>
      <c r="B81" s="72" t="s">
        <v>224</v>
      </c>
      <c r="C81" s="493">
        <v>54100</v>
      </c>
      <c r="D81" s="495" t="s">
        <v>228</v>
      </c>
      <c r="E81" s="82" t="s">
        <v>421</v>
      </c>
      <c r="F81" s="82" t="s">
        <v>229</v>
      </c>
      <c r="G81" s="82" t="s">
        <v>230</v>
      </c>
      <c r="H81" s="82" t="s">
        <v>593</v>
      </c>
      <c r="I81" s="82" t="s">
        <v>12</v>
      </c>
      <c r="J81" s="82" t="s">
        <v>489</v>
      </c>
      <c r="K81" s="82" t="s">
        <v>13</v>
      </c>
      <c r="L81" s="71" t="s">
        <v>417</v>
      </c>
      <c r="M81" s="71" t="s">
        <v>417</v>
      </c>
      <c r="N81" s="86">
        <v>125</v>
      </c>
      <c r="O81" s="86">
        <v>20</v>
      </c>
      <c r="P81" s="92">
        <v>2500</v>
      </c>
      <c r="Q81" s="71">
        <v>1864</v>
      </c>
      <c r="R81" s="115"/>
      <c r="S81" s="105">
        <f t="shared" si="5"/>
        <v>0</v>
      </c>
      <c r="T81" s="86"/>
    </row>
    <row r="82" spans="1:20" ht="173.25" customHeight="1">
      <c r="A82" s="86" t="s">
        <v>723</v>
      </c>
      <c r="B82" s="72" t="s">
        <v>224</v>
      </c>
      <c r="C82" s="493">
        <v>54100</v>
      </c>
      <c r="D82" s="495" t="s">
        <v>228</v>
      </c>
      <c r="E82" s="82" t="s">
        <v>421</v>
      </c>
      <c r="F82" s="82" t="s">
        <v>229</v>
      </c>
      <c r="G82" s="82" t="s">
        <v>232</v>
      </c>
      <c r="H82" s="82" t="s">
        <v>594</v>
      </c>
      <c r="I82" s="82" t="s">
        <v>12</v>
      </c>
      <c r="J82" s="82" t="s">
        <v>489</v>
      </c>
      <c r="K82" s="82" t="s">
        <v>13</v>
      </c>
      <c r="L82" s="71" t="s">
        <v>417</v>
      </c>
      <c r="M82" s="71" t="s">
        <v>417</v>
      </c>
      <c r="N82" s="86">
        <v>125</v>
      </c>
      <c r="O82" s="86">
        <v>20</v>
      </c>
      <c r="P82" s="92">
        <v>2500</v>
      </c>
      <c r="Q82" s="71">
        <v>1864</v>
      </c>
      <c r="R82" s="115"/>
      <c r="S82" s="105">
        <f t="shared" si="5"/>
        <v>0</v>
      </c>
      <c r="T82" s="86"/>
    </row>
    <row r="83" spans="1:20" ht="30" customHeight="1">
      <c r="A83" s="13"/>
      <c r="B83" s="13"/>
      <c r="C83" s="14"/>
      <c r="D83" s="15"/>
      <c r="E83" s="15"/>
      <c r="F83" s="15"/>
      <c r="G83" s="15"/>
      <c r="H83" s="15"/>
      <c r="I83" s="15"/>
      <c r="J83" s="307"/>
      <c r="K83" s="307"/>
      <c r="L83" s="302" t="s">
        <v>565</v>
      </c>
      <c r="M83" s="308"/>
      <c r="N83" s="309"/>
      <c r="O83" s="309"/>
      <c r="P83" s="123">
        <f>SUM(P5:P82)</f>
        <v>1554446</v>
      </c>
      <c r="Q83" s="310"/>
      <c r="R83" s="311">
        <f>SUM(R5:R82)</f>
        <v>787664</v>
      </c>
      <c r="S83" s="125">
        <f>SUM(S5:S82)</f>
        <v>807664</v>
      </c>
    </row>
    <row r="85" spans="1:20" ht="30" customHeight="1">
      <c r="A85" s="420" t="s">
        <v>567</v>
      </c>
      <c r="B85" s="26"/>
      <c r="C85" s="19"/>
      <c r="D85" s="20"/>
      <c r="E85" s="20"/>
      <c r="F85" s="20"/>
      <c r="G85" s="20"/>
      <c r="H85" s="20"/>
      <c r="I85" s="20"/>
      <c r="J85" s="20"/>
      <c r="K85" s="20"/>
      <c r="L85" s="21"/>
      <c r="M85" s="22"/>
      <c r="N85" s="23"/>
      <c r="O85" s="23"/>
      <c r="P85" s="118"/>
      <c r="Q85" s="22"/>
      <c r="R85" s="417"/>
      <c r="S85" s="67">
        <v>268329.39196179662</v>
      </c>
      <c r="T85" s="24"/>
    </row>
    <row r="86" spans="1:20" ht="109.5" customHeight="1">
      <c r="A86" s="86" t="s">
        <v>725</v>
      </c>
      <c r="B86" s="72" t="s">
        <v>50</v>
      </c>
      <c r="C86" s="81">
        <v>51230</v>
      </c>
      <c r="D86" s="82" t="s">
        <v>51</v>
      </c>
      <c r="E86" s="82" t="s">
        <v>424</v>
      </c>
      <c r="F86" s="82" t="s">
        <v>52</v>
      </c>
      <c r="G86" s="82" t="s">
        <v>53</v>
      </c>
      <c r="H86" s="82" t="s">
        <v>595</v>
      </c>
      <c r="I86" s="82" t="s">
        <v>9</v>
      </c>
      <c r="J86" s="82" t="s">
        <v>502</v>
      </c>
      <c r="K86" s="82" t="s">
        <v>13</v>
      </c>
      <c r="L86" s="71" t="s">
        <v>417</v>
      </c>
      <c r="M86" s="71" t="s">
        <v>417</v>
      </c>
      <c r="N86" s="86">
        <v>26000</v>
      </c>
      <c r="O86" s="86">
        <v>1</v>
      </c>
      <c r="P86" s="92">
        <v>26000</v>
      </c>
      <c r="Q86" s="71">
        <v>1825</v>
      </c>
      <c r="R86" s="115">
        <v>48836</v>
      </c>
      <c r="S86" s="105">
        <f>R86</f>
        <v>48836</v>
      </c>
      <c r="T86" s="69"/>
    </row>
    <row r="87" spans="1:20" ht="122.25" customHeight="1">
      <c r="A87" s="86" t="s">
        <v>726</v>
      </c>
      <c r="B87" s="72" t="s">
        <v>67</v>
      </c>
      <c r="C87" s="81">
        <v>55400</v>
      </c>
      <c r="D87" s="82" t="s">
        <v>68</v>
      </c>
      <c r="E87" s="82" t="s">
        <v>424</v>
      </c>
      <c r="F87" s="82" t="s">
        <v>69</v>
      </c>
      <c r="G87" s="82" t="s">
        <v>132</v>
      </c>
      <c r="H87" s="82" t="s">
        <v>444</v>
      </c>
      <c r="I87" s="82" t="s">
        <v>12</v>
      </c>
      <c r="J87" s="82" t="s">
        <v>489</v>
      </c>
      <c r="K87" s="82" t="s">
        <v>23</v>
      </c>
      <c r="L87" s="71" t="s">
        <v>417</v>
      </c>
      <c r="M87" s="71" t="s">
        <v>416</v>
      </c>
      <c r="N87" s="86">
        <v>1</v>
      </c>
      <c r="O87" s="86">
        <v>1100</v>
      </c>
      <c r="P87" s="92">
        <v>1100</v>
      </c>
      <c r="Q87" s="71">
        <v>1868</v>
      </c>
      <c r="R87" s="115"/>
      <c r="S87" s="105">
        <f t="shared" ref="S87:S100" si="6">R87</f>
        <v>0</v>
      </c>
      <c r="T87" s="72" t="s">
        <v>808</v>
      </c>
    </row>
    <row r="88" spans="1:20" ht="210.75" customHeight="1">
      <c r="A88" s="86" t="s">
        <v>727</v>
      </c>
      <c r="B88" s="72" t="s">
        <v>67</v>
      </c>
      <c r="C88" s="81">
        <v>59120</v>
      </c>
      <c r="D88" s="82" t="s">
        <v>68</v>
      </c>
      <c r="E88" s="82" t="s">
        <v>424</v>
      </c>
      <c r="F88" s="82" t="s">
        <v>69</v>
      </c>
      <c r="G88" s="82" t="s">
        <v>141</v>
      </c>
      <c r="H88" s="82" t="s">
        <v>596</v>
      </c>
      <c r="I88" s="82" t="s">
        <v>12</v>
      </c>
      <c r="J88" s="82" t="s">
        <v>516</v>
      </c>
      <c r="K88" s="82" t="s">
        <v>13</v>
      </c>
      <c r="L88" s="71" t="s">
        <v>417</v>
      </c>
      <c r="M88" s="71" t="s">
        <v>416</v>
      </c>
      <c r="N88" s="86">
        <v>46900</v>
      </c>
      <c r="O88" s="86">
        <v>1</v>
      </c>
      <c r="P88" s="92">
        <v>46900</v>
      </c>
      <c r="Q88" s="71">
        <v>1871</v>
      </c>
      <c r="R88" s="115"/>
      <c r="S88" s="105">
        <f t="shared" si="6"/>
        <v>0</v>
      </c>
      <c r="T88" s="69"/>
    </row>
    <row r="89" spans="1:20" ht="135">
      <c r="A89" s="86" t="s">
        <v>728</v>
      </c>
      <c r="B89" s="72" t="s">
        <v>67</v>
      </c>
      <c r="C89" s="81">
        <v>51220</v>
      </c>
      <c r="D89" s="82" t="s">
        <v>68</v>
      </c>
      <c r="E89" s="82" t="s">
        <v>424</v>
      </c>
      <c r="F89" s="82" t="s">
        <v>69</v>
      </c>
      <c r="G89" s="82" t="s">
        <v>70</v>
      </c>
      <c r="H89" s="82" t="s">
        <v>71</v>
      </c>
      <c r="I89" s="82" t="s">
        <v>9</v>
      </c>
      <c r="J89" s="82" t="s">
        <v>492</v>
      </c>
      <c r="K89" s="82" t="s">
        <v>13</v>
      </c>
      <c r="L89" s="71" t="s">
        <v>417</v>
      </c>
      <c r="M89" s="71" t="s">
        <v>416</v>
      </c>
      <c r="N89" s="86">
        <v>61232</v>
      </c>
      <c r="O89" s="86">
        <v>1</v>
      </c>
      <c r="P89" s="92">
        <v>61232</v>
      </c>
      <c r="Q89" s="71">
        <v>1809</v>
      </c>
      <c r="R89" s="115"/>
      <c r="S89" s="105">
        <f t="shared" si="6"/>
        <v>0</v>
      </c>
      <c r="T89" s="69"/>
    </row>
    <row r="90" spans="1:20" ht="108.75" customHeight="1">
      <c r="A90" s="86" t="s">
        <v>729</v>
      </c>
      <c r="B90" s="72" t="s">
        <v>67</v>
      </c>
      <c r="C90" s="81">
        <v>53210</v>
      </c>
      <c r="D90" s="82" t="s">
        <v>133</v>
      </c>
      <c r="E90" s="82" t="s">
        <v>424</v>
      </c>
      <c r="F90" s="82" t="s">
        <v>134</v>
      </c>
      <c r="G90" s="82" t="s">
        <v>135</v>
      </c>
      <c r="H90" s="82" t="s">
        <v>445</v>
      </c>
      <c r="I90" s="82" t="s">
        <v>9</v>
      </c>
      <c r="J90" s="82" t="s">
        <v>492</v>
      </c>
      <c r="K90" s="82" t="s">
        <v>23</v>
      </c>
      <c r="L90" s="71" t="s">
        <v>417</v>
      </c>
      <c r="M90" s="71" t="s">
        <v>416</v>
      </c>
      <c r="N90" s="86">
        <v>450</v>
      </c>
      <c r="O90" s="86">
        <v>1</v>
      </c>
      <c r="P90" s="92">
        <v>450</v>
      </c>
      <c r="Q90" s="71">
        <v>1869</v>
      </c>
      <c r="R90" s="115"/>
      <c r="S90" s="105">
        <f t="shared" si="6"/>
        <v>0</v>
      </c>
      <c r="T90" s="72" t="s">
        <v>808</v>
      </c>
    </row>
    <row r="91" spans="1:20" ht="108.75" customHeight="1">
      <c r="A91" s="86" t="s">
        <v>730</v>
      </c>
      <c r="B91" s="72" t="s">
        <v>67</v>
      </c>
      <c r="C91" s="81">
        <v>53210</v>
      </c>
      <c r="D91" s="82" t="s">
        <v>136</v>
      </c>
      <c r="E91" s="82" t="s">
        <v>424</v>
      </c>
      <c r="F91" s="82" t="s">
        <v>137</v>
      </c>
      <c r="G91" s="82" t="s">
        <v>135</v>
      </c>
      <c r="H91" s="82" t="s">
        <v>138</v>
      </c>
      <c r="I91" s="82" t="s">
        <v>9</v>
      </c>
      <c r="J91" s="82" t="s">
        <v>492</v>
      </c>
      <c r="K91" s="82" t="s">
        <v>23</v>
      </c>
      <c r="L91" s="71" t="s">
        <v>417</v>
      </c>
      <c r="M91" s="71" t="s">
        <v>416</v>
      </c>
      <c r="N91" s="86">
        <v>625</v>
      </c>
      <c r="O91" s="86">
        <v>1</v>
      </c>
      <c r="P91" s="92">
        <v>625</v>
      </c>
      <c r="Q91" s="71">
        <v>1869</v>
      </c>
      <c r="R91" s="115"/>
      <c r="S91" s="105">
        <f t="shared" si="6"/>
        <v>0</v>
      </c>
      <c r="T91" s="72" t="s">
        <v>808</v>
      </c>
    </row>
    <row r="92" spans="1:20" ht="110.25" customHeight="1">
      <c r="A92" s="86" t="s">
        <v>731</v>
      </c>
      <c r="B92" s="72" t="s">
        <v>67</v>
      </c>
      <c r="C92" s="81">
        <v>53210</v>
      </c>
      <c r="D92" s="82" t="s">
        <v>139</v>
      </c>
      <c r="E92" s="82" t="s">
        <v>424</v>
      </c>
      <c r="F92" s="82" t="s">
        <v>140</v>
      </c>
      <c r="G92" s="82" t="s">
        <v>135</v>
      </c>
      <c r="H92" s="82" t="s">
        <v>446</v>
      </c>
      <c r="I92" s="82" t="s">
        <v>9</v>
      </c>
      <c r="J92" s="82" t="s">
        <v>492</v>
      </c>
      <c r="K92" s="82" t="s">
        <v>23</v>
      </c>
      <c r="L92" s="71" t="s">
        <v>417</v>
      </c>
      <c r="M92" s="71" t="s">
        <v>416</v>
      </c>
      <c r="N92" s="86">
        <v>2250</v>
      </c>
      <c r="O92" s="86">
        <v>1</v>
      </c>
      <c r="P92" s="92">
        <v>2250</v>
      </c>
      <c r="Q92" s="71">
        <v>1869</v>
      </c>
      <c r="R92" s="115"/>
      <c r="S92" s="105">
        <f t="shared" si="6"/>
        <v>0</v>
      </c>
      <c r="T92" s="72" t="s">
        <v>808</v>
      </c>
    </row>
    <row r="93" spans="1:20" ht="105.75" customHeight="1">
      <c r="A93" s="86" t="s">
        <v>732</v>
      </c>
      <c r="B93" s="72" t="s">
        <v>194</v>
      </c>
      <c r="C93" s="81">
        <v>55400</v>
      </c>
      <c r="D93" s="82" t="s">
        <v>195</v>
      </c>
      <c r="E93" s="82" t="s">
        <v>424</v>
      </c>
      <c r="F93" s="82" t="s">
        <v>196</v>
      </c>
      <c r="G93" s="82" t="s">
        <v>197</v>
      </c>
      <c r="H93" s="82" t="s">
        <v>198</v>
      </c>
      <c r="I93" s="82" t="s">
        <v>12</v>
      </c>
      <c r="J93" s="82" t="s">
        <v>489</v>
      </c>
      <c r="K93" s="82" t="s">
        <v>126</v>
      </c>
      <c r="L93" s="71" t="s">
        <v>417</v>
      </c>
      <c r="M93" s="71" t="s">
        <v>416</v>
      </c>
      <c r="N93" s="86">
        <v>2749</v>
      </c>
      <c r="O93" s="86">
        <v>1</v>
      </c>
      <c r="P93" s="92">
        <v>2749</v>
      </c>
      <c r="Q93" s="71">
        <v>1927</v>
      </c>
      <c r="R93" s="115"/>
      <c r="S93" s="105">
        <f t="shared" si="6"/>
        <v>0</v>
      </c>
      <c r="T93" s="72" t="s">
        <v>808</v>
      </c>
    </row>
    <row r="94" spans="1:20" ht="120">
      <c r="A94" s="86" t="s">
        <v>734</v>
      </c>
      <c r="B94" s="72" t="s">
        <v>156</v>
      </c>
      <c r="C94" s="81">
        <v>51230</v>
      </c>
      <c r="D94" s="82" t="s">
        <v>157</v>
      </c>
      <c r="E94" s="82" t="s">
        <v>424</v>
      </c>
      <c r="F94" s="82" t="s">
        <v>158</v>
      </c>
      <c r="G94" s="82" t="s">
        <v>159</v>
      </c>
      <c r="H94" s="82" t="s">
        <v>597</v>
      </c>
      <c r="I94" s="82" t="s">
        <v>9</v>
      </c>
      <c r="J94" s="82" t="s">
        <v>505</v>
      </c>
      <c r="K94" s="82" t="s">
        <v>13</v>
      </c>
      <c r="L94" s="71" t="s">
        <v>417</v>
      </c>
      <c r="M94" s="71" t="s">
        <v>417</v>
      </c>
      <c r="N94" s="86">
        <v>53085</v>
      </c>
      <c r="O94" s="86">
        <v>1</v>
      </c>
      <c r="P94" s="92">
        <v>53085</v>
      </c>
      <c r="Q94" s="71">
        <v>1882</v>
      </c>
      <c r="R94" s="115">
        <v>53085</v>
      </c>
      <c r="S94" s="105">
        <f t="shared" si="6"/>
        <v>53085</v>
      </c>
      <c r="T94" s="69"/>
    </row>
    <row r="95" spans="1:20" ht="41.25" customHeight="1">
      <c r="A95" s="86" t="s">
        <v>735</v>
      </c>
      <c r="B95" s="72" t="s">
        <v>32</v>
      </c>
      <c r="C95" s="81">
        <v>54100</v>
      </c>
      <c r="D95" s="82" t="s">
        <v>33</v>
      </c>
      <c r="E95" s="82" t="s">
        <v>424</v>
      </c>
      <c r="F95" s="82" t="s">
        <v>34</v>
      </c>
      <c r="G95" s="82" t="s">
        <v>201</v>
      </c>
      <c r="H95" s="82" t="s">
        <v>202</v>
      </c>
      <c r="I95" s="82" t="s">
        <v>12</v>
      </c>
      <c r="J95" s="82" t="s">
        <v>492</v>
      </c>
      <c r="K95" s="82" t="s">
        <v>13</v>
      </c>
      <c r="L95" s="71" t="s">
        <v>416</v>
      </c>
      <c r="M95" s="71" t="s">
        <v>416</v>
      </c>
      <c r="N95" s="86">
        <v>3000</v>
      </c>
      <c r="O95" s="86">
        <v>1</v>
      </c>
      <c r="P95" s="92">
        <v>3000</v>
      </c>
      <c r="Q95" s="71">
        <v>1812</v>
      </c>
      <c r="R95" s="115"/>
      <c r="S95" s="105">
        <f t="shared" si="6"/>
        <v>0</v>
      </c>
      <c r="T95" s="69"/>
    </row>
    <row r="96" spans="1:20" s="2" customFormat="1" ht="141.75" customHeight="1">
      <c r="A96" s="86" t="s">
        <v>739</v>
      </c>
      <c r="B96" s="72" t="s">
        <v>32</v>
      </c>
      <c r="C96" s="81">
        <v>51310</v>
      </c>
      <c r="D96" s="82" t="s">
        <v>33</v>
      </c>
      <c r="E96" s="82" t="s">
        <v>424</v>
      </c>
      <c r="F96" s="82" t="s">
        <v>34</v>
      </c>
      <c r="G96" s="82" t="s">
        <v>799</v>
      </c>
      <c r="H96" s="82" t="s">
        <v>463</v>
      </c>
      <c r="I96" s="82" t="s">
        <v>9</v>
      </c>
      <c r="J96" s="82" t="s">
        <v>495</v>
      </c>
      <c r="K96" s="82" t="s">
        <v>16</v>
      </c>
      <c r="L96" s="71" t="s">
        <v>417</v>
      </c>
      <c r="M96" s="71" t="s">
        <v>417</v>
      </c>
      <c r="N96" s="86">
        <v>48836</v>
      </c>
      <c r="O96" s="86">
        <v>1</v>
      </c>
      <c r="P96" s="92">
        <v>97672</v>
      </c>
      <c r="Q96" s="71">
        <v>1817</v>
      </c>
      <c r="R96" s="115">
        <v>39000</v>
      </c>
      <c r="S96" s="105">
        <f t="shared" si="6"/>
        <v>39000</v>
      </c>
      <c r="T96" s="72"/>
    </row>
    <row r="97" spans="1:20" s="2" customFormat="1" ht="136.5" customHeight="1">
      <c r="A97" s="86" t="s">
        <v>740</v>
      </c>
      <c r="B97" s="72" t="s">
        <v>32</v>
      </c>
      <c r="C97" s="81">
        <v>51230</v>
      </c>
      <c r="D97" s="82" t="s">
        <v>33</v>
      </c>
      <c r="E97" s="82" t="s">
        <v>424</v>
      </c>
      <c r="F97" s="82" t="s">
        <v>34</v>
      </c>
      <c r="G97" s="82" t="s">
        <v>199</v>
      </c>
      <c r="H97" s="82" t="s">
        <v>200</v>
      </c>
      <c r="I97" s="82" t="s">
        <v>9</v>
      </c>
      <c r="J97" s="82" t="s">
        <v>495</v>
      </c>
      <c r="K97" s="82" t="s">
        <v>13</v>
      </c>
      <c r="L97" s="71" t="s">
        <v>417</v>
      </c>
      <c r="M97" s="71" t="s">
        <v>417</v>
      </c>
      <c r="N97" s="86">
        <v>59672</v>
      </c>
      <c r="O97" s="86">
        <v>1</v>
      </c>
      <c r="P97" s="92">
        <v>59672</v>
      </c>
      <c r="Q97" s="71">
        <v>1817</v>
      </c>
      <c r="R97" s="115">
        <v>0</v>
      </c>
      <c r="S97" s="105">
        <f t="shared" si="6"/>
        <v>0</v>
      </c>
      <c r="T97" s="72"/>
    </row>
    <row r="98" spans="1:20" s="2" customFormat="1" ht="75">
      <c r="A98" s="86" t="s">
        <v>800</v>
      </c>
      <c r="B98" s="72" t="s">
        <v>802</v>
      </c>
      <c r="C98" s="81">
        <v>51230</v>
      </c>
      <c r="D98" s="82" t="s">
        <v>1150</v>
      </c>
      <c r="E98" s="82"/>
      <c r="F98" s="82" t="s">
        <v>813</v>
      </c>
      <c r="G98" s="82" t="s">
        <v>810</v>
      </c>
      <c r="H98" s="82" t="s">
        <v>812</v>
      </c>
      <c r="I98" s="82" t="s">
        <v>9</v>
      </c>
      <c r="J98" s="82" t="s">
        <v>817</v>
      </c>
      <c r="K98" s="82" t="s">
        <v>816</v>
      </c>
      <c r="L98" s="71" t="s">
        <v>417</v>
      </c>
      <c r="M98" s="71" t="s">
        <v>417</v>
      </c>
      <c r="N98" s="86">
        <v>59672</v>
      </c>
      <c r="O98" s="86">
        <v>1</v>
      </c>
      <c r="P98" s="92">
        <v>45087</v>
      </c>
      <c r="Q98" s="71">
        <v>1817</v>
      </c>
      <c r="R98" s="115">
        <v>45087</v>
      </c>
      <c r="S98" s="105">
        <f t="shared" si="6"/>
        <v>45087</v>
      </c>
      <c r="T98" s="72"/>
    </row>
    <row r="99" spans="1:20" s="2" customFormat="1" ht="65.25" customHeight="1">
      <c r="A99" s="86" t="s">
        <v>800</v>
      </c>
      <c r="B99" s="72" t="s">
        <v>802</v>
      </c>
      <c r="C99" s="81">
        <v>51230</v>
      </c>
      <c r="D99" s="82" t="s">
        <v>1152</v>
      </c>
      <c r="E99" s="82"/>
      <c r="F99" s="82" t="s">
        <v>813</v>
      </c>
      <c r="G99" s="82" t="s">
        <v>809</v>
      </c>
      <c r="H99" s="82" t="s">
        <v>811</v>
      </c>
      <c r="I99" s="82" t="s">
        <v>9</v>
      </c>
      <c r="J99" s="82" t="s">
        <v>817</v>
      </c>
      <c r="K99" s="82" t="s">
        <v>19</v>
      </c>
      <c r="L99" s="71" t="s">
        <v>417</v>
      </c>
      <c r="M99" s="71" t="s">
        <v>417</v>
      </c>
      <c r="N99" s="86">
        <v>59672</v>
      </c>
      <c r="O99" s="86">
        <v>1</v>
      </c>
      <c r="P99" s="92">
        <v>53085</v>
      </c>
      <c r="Q99" s="71">
        <v>1817</v>
      </c>
      <c r="R99" s="115">
        <v>53085</v>
      </c>
      <c r="S99" s="105">
        <f t="shared" si="6"/>
        <v>53085</v>
      </c>
      <c r="T99" s="72"/>
    </row>
    <row r="100" spans="1:20" s="2" customFormat="1" ht="63" customHeight="1">
      <c r="A100" s="86" t="s">
        <v>801</v>
      </c>
      <c r="B100" s="72" t="s">
        <v>803</v>
      </c>
      <c r="C100" s="81">
        <v>51310</v>
      </c>
      <c r="D100" s="82" t="s">
        <v>1151</v>
      </c>
      <c r="E100" s="82"/>
      <c r="F100" s="82" t="s">
        <v>814</v>
      </c>
      <c r="G100" s="82" t="s">
        <v>815</v>
      </c>
      <c r="H100" s="82" t="s">
        <v>815</v>
      </c>
      <c r="I100" s="82" t="s">
        <v>9</v>
      </c>
      <c r="J100" s="82" t="s">
        <v>817</v>
      </c>
      <c r="K100" s="82" t="s">
        <v>13</v>
      </c>
      <c r="L100" s="71" t="s">
        <v>417</v>
      </c>
      <c r="M100" s="71" t="s">
        <v>417</v>
      </c>
      <c r="N100" s="86">
        <v>59672</v>
      </c>
      <c r="O100" s="86">
        <v>1</v>
      </c>
      <c r="P100" s="92">
        <v>28000</v>
      </c>
      <c r="Q100" s="71">
        <v>1817</v>
      </c>
      <c r="R100" s="115">
        <v>29236</v>
      </c>
      <c r="S100" s="105">
        <f t="shared" si="6"/>
        <v>29236</v>
      </c>
      <c r="T100" s="72"/>
    </row>
    <row r="101" spans="1:20" ht="24" customHeight="1">
      <c r="A101" s="312"/>
      <c r="B101" s="312"/>
      <c r="C101" s="313"/>
      <c r="D101" s="307"/>
      <c r="E101" s="307"/>
      <c r="F101" s="307"/>
      <c r="G101" s="307"/>
      <c r="H101" s="307"/>
      <c r="I101" s="307"/>
      <c r="J101" s="307"/>
      <c r="K101" s="307"/>
      <c r="L101" s="302" t="s">
        <v>564</v>
      </c>
      <c r="M101" s="308"/>
      <c r="N101" s="309"/>
      <c r="O101" s="309"/>
      <c r="P101" s="123">
        <f>SUM(P86:P100)</f>
        <v>480907</v>
      </c>
      <c r="Q101" s="310"/>
      <c r="R101" s="311">
        <f>SUM(R86:R100)</f>
        <v>268329</v>
      </c>
      <c r="S101" s="315">
        <f>SUM(S86:S100)</f>
        <v>268329</v>
      </c>
      <c r="T101"/>
    </row>
    <row r="103" spans="1:20" ht="24" customHeight="1">
      <c r="A103" s="419" t="s">
        <v>568</v>
      </c>
      <c r="B103" s="35"/>
      <c r="C103" s="31"/>
      <c r="D103" s="25"/>
      <c r="E103" s="25"/>
      <c r="F103" s="25"/>
      <c r="G103" s="25"/>
      <c r="H103" s="53"/>
      <c r="I103" s="25"/>
      <c r="J103" s="25"/>
      <c r="K103" s="25"/>
      <c r="L103" s="32"/>
      <c r="M103" s="33"/>
      <c r="N103" s="34"/>
      <c r="O103" s="34"/>
      <c r="P103" s="97"/>
      <c r="Q103" s="33"/>
      <c r="R103" s="93"/>
      <c r="S103" s="301">
        <v>128276</v>
      </c>
      <c r="T103" s="25"/>
    </row>
    <row r="104" spans="1:20" ht="94.5" customHeight="1">
      <c r="A104" s="56" t="s">
        <v>741</v>
      </c>
      <c r="B104" s="57" t="s">
        <v>554</v>
      </c>
      <c r="C104" s="58">
        <v>51310</v>
      </c>
      <c r="D104" s="57" t="s">
        <v>555</v>
      </c>
      <c r="E104" s="57" t="s">
        <v>422</v>
      </c>
      <c r="F104" s="57" t="s">
        <v>556</v>
      </c>
      <c r="G104" s="57" t="s">
        <v>559</v>
      </c>
      <c r="H104" s="54" t="s">
        <v>630</v>
      </c>
      <c r="I104" s="57" t="s">
        <v>9</v>
      </c>
      <c r="J104" s="59" t="s">
        <v>507</v>
      </c>
      <c r="K104" s="57" t="s">
        <v>23</v>
      </c>
      <c r="L104" s="58" t="s">
        <v>417</v>
      </c>
      <c r="M104" s="58" t="s">
        <v>416</v>
      </c>
      <c r="N104" s="49">
        <v>48000</v>
      </c>
      <c r="O104" s="49">
        <v>1</v>
      </c>
      <c r="P104" s="98">
        <v>48000</v>
      </c>
      <c r="Q104" s="50">
        <v>2140</v>
      </c>
      <c r="R104" s="94">
        <v>21742</v>
      </c>
      <c r="S104" s="105">
        <f t="shared" ref="S104:S110" si="7">R104</f>
        <v>21742</v>
      </c>
      <c r="T104" s="59" t="s">
        <v>784</v>
      </c>
    </row>
    <row r="105" spans="1:20" ht="48.75" customHeight="1">
      <c r="A105" s="56" t="s">
        <v>742</v>
      </c>
      <c r="B105" s="57" t="s">
        <v>205</v>
      </c>
      <c r="C105" s="58">
        <v>54100</v>
      </c>
      <c r="D105" s="59" t="s">
        <v>206</v>
      </c>
      <c r="E105" s="59" t="s">
        <v>422</v>
      </c>
      <c r="F105" s="59" t="s">
        <v>207</v>
      </c>
      <c r="G105" s="59" t="s">
        <v>211</v>
      </c>
      <c r="H105" s="55" t="s">
        <v>212</v>
      </c>
      <c r="I105" s="59" t="s">
        <v>12</v>
      </c>
      <c r="J105" s="59" t="s">
        <v>507</v>
      </c>
      <c r="K105" s="59" t="s">
        <v>10</v>
      </c>
      <c r="L105" s="60" t="s">
        <v>417</v>
      </c>
      <c r="M105" s="60" t="s">
        <v>417</v>
      </c>
      <c r="N105" s="48">
        <v>2200</v>
      </c>
      <c r="O105" s="48">
        <v>1</v>
      </c>
      <c r="P105" s="99">
        <v>2200</v>
      </c>
      <c r="Q105" s="51">
        <v>1944</v>
      </c>
      <c r="R105" s="95"/>
      <c r="S105" s="105">
        <f t="shared" si="7"/>
        <v>0</v>
      </c>
      <c r="T105" s="59" t="s">
        <v>782</v>
      </c>
    </row>
    <row r="106" spans="1:20" ht="168.75" customHeight="1">
      <c r="A106" s="56" t="s">
        <v>743</v>
      </c>
      <c r="B106" s="57" t="s">
        <v>205</v>
      </c>
      <c r="C106" s="58">
        <v>51230</v>
      </c>
      <c r="D106" s="59" t="s">
        <v>206</v>
      </c>
      <c r="E106" s="59" t="s">
        <v>422</v>
      </c>
      <c r="F106" s="59" t="s">
        <v>207</v>
      </c>
      <c r="G106" s="59" t="s">
        <v>208</v>
      </c>
      <c r="H106" s="55" t="s">
        <v>1122</v>
      </c>
      <c r="I106" s="59" t="s">
        <v>9</v>
      </c>
      <c r="J106" s="59" t="s">
        <v>507</v>
      </c>
      <c r="K106" s="59" t="s">
        <v>13</v>
      </c>
      <c r="L106" s="60" t="s">
        <v>416</v>
      </c>
      <c r="M106" s="60" t="s">
        <v>417</v>
      </c>
      <c r="N106" s="48">
        <v>43204</v>
      </c>
      <c r="O106" s="48">
        <v>1</v>
      </c>
      <c r="P106" s="99">
        <v>43204</v>
      </c>
      <c r="Q106" s="51">
        <v>1943</v>
      </c>
      <c r="R106" s="95">
        <f>P106</f>
        <v>43204</v>
      </c>
      <c r="S106" s="105">
        <f t="shared" si="7"/>
        <v>43204</v>
      </c>
      <c r="T106" s="59" t="s">
        <v>783</v>
      </c>
    </row>
    <row r="107" spans="1:20" ht="105" customHeight="1">
      <c r="A107" s="56" t="s">
        <v>744</v>
      </c>
      <c r="B107" s="57" t="s">
        <v>205</v>
      </c>
      <c r="C107" s="58">
        <v>51310</v>
      </c>
      <c r="D107" s="59" t="s">
        <v>206</v>
      </c>
      <c r="E107" s="59" t="s">
        <v>422</v>
      </c>
      <c r="F107" s="59" t="s">
        <v>207</v>
      </c>
      <c r="G107" s="59" t="s">
        <v>209</v>
      </c>
      <c r="H107" s="55" t="s">
        <v>210</v>
      </c>
      <c r="I107" s="59" t="s">
        <v>9</v>
      </c>
      <c r="J107" s="59" t="s">
        <v>507</v>
      </c>
      <c r="K107" s="59" t="s">
        <v>16</v>
      </c>
      <c r="L107" s="60" t="s">
        <v>416</v>
      </c>
      <c r="M107" s="60" t="s">
        <v>417</v>
      </c>
      <c r="N107" s="48">
        <v>33330</v>
      </c>
      <c r="O107" s="48">
        <v>1</v>
      </c>
      <c r="P107" s="99">
        <v>33330</v>
      </c>
      <c r="Q107" s="51">
        <v>1945</v>
      </c>
      <c r="R107" s="95">
        <v>33330</v>
      </c>
      <c r="S107" s="105">
        <f t="shared" si="7"/>
        <v>33330</v>
      </c>
      <c r="T107" s="59" t="str">
        <f>T106</f>
        <v>Continueous support</v>
      </c>
    </row>
    <row r="108" spans="1:20" ht="80.25" customHeight="1">
      <c r="A108" s="56" t="s">
        <v>745</v>
      </c>
      <c r="B108" s="57" t="s">
        <v>350</v>
      </c>
      <c r="C108" s="58">
        <v>51310</v>
      </c>
      <c r="D108" s="59" t="s">
        <v>351</v>
      </c>
      <c r="E108" s="59" t="s">
        <v>422</v>
      </c>
      <c r="F108" s="59" t="s">
        <v>63</v>
      </c>
      <c r="G108" s="59" t="s">
        <v>354</v>
      </c>
      <c r="H108" s="55" t="s">
        <v>481</v>
      </c>
      <c r="I108" s="59" t="s">
        <v>9</v>
      </c>
      <c r="J108" s="59" t="s">
        <v>507</v>
      </c>
      <c r="K108" s="59" t="s">
        <v>13</v>
      </c>
      <c r="L108" s="60" t="s">
        <v>416</v>
      </c>
      <c r="M108" s="60" t="s">
        <v>417</v>
      </c>
      <c r="N108" s="48">
        <v>120000</v>
      </c>
      <c r="O108" s="48">
        <v>1</v>
      </c>
      <c r="P108" s="99">
        <v>120000</v>
      </c>
      <c r="Q108" s="51">
        <v>2110</v>
      </c>
      <c r="R108" s="95">
        <v>30000</v>
      </c>
      <c r="S108" s="105">
        <f t="shared" si="7"/>
        <v>30000</v>
      </c>
      <c r="T108" s="59" t="s">
        <v>785</v>
      </c>
    </row>
    <row r="109" spans="1:20" ht="90">
      <c r="A109" s="56" t="s">
        <v>746</v>
      </c>
      <c r="B109" s="57" t="s">
        <v>274</v>
      </c>
      <c r="C109" s="58">
        <v>53550</v>
      </c>
      <c r="D109" s="59" t="s">
        <v>275</v>
      </c>
      <c r="E109" s="59" t="s">
        <v>422</v>
      </c>
      <c r="F109" s="59" t="s">
        <v>276</v>
      </c>
      <c r="G109" s="59" t="s">
        <v>281</v>
      </c>
      <c r="H109" s="55" t="s">
        <v>282</v>
      </c>
      <c r="I109" s="59" t="s">
        <v>12</v>
      </c>
      <c r="J109" s="59" t="s">
        <v>538</v>
      </c>
      <c r="K109" s="59" t="s">
        <v>13</v>
      </c>
      <c r="L109" s="60" t="s">
        <v>416</v>
      </c>
      <c r="M109" s="60" t="s">
        <v>417</v>
      </c>
      <c r="N109" s="48">
        <v>9000</v>
      </c>
      <c r="O109" s="48">
        <v>1</v>
      </c>
      <c r="P109" s="99">
        <v>9000</v>
      </c>
      <c r="Q109" s="51">
        <v>2060</v>
      </c>
      <c r="R109" s="95"/>
      <c r="S109" s="105">
        <f t="shared" si="7"/>
        <v>0</v>
      </c>
      <c r="T109" s="59" t="s">
        <v>782</v>
      </c>
    </row>
    <row r="110" spans="1:20" ht="77.25" customHeight="1">
      <c r="A110" s="56" t="s">
        <v>747</v>
      </c>
      <c r="B110" s="57" t="s">
        <v>274</v>
      </c>
      <c r="C110" s="58">
        <v>51310</v>
      </c>
      <c r="D110" s="59" t="s">
        <v>275</v>
      </c>
      <c r="E110" s="59" t="s">
        <v>422</v>
      </c>
      <c r="F110" s="59" t="s">
        <v>276</v>
      </c>
      <c r="G110" s="59" t="s">
        <v>277</v>
      </c>
      <c r="H110" s="55" t="s">
        <v>278</v>
      </c>
      <c r="I110" s="59" t="s">
        <v>9</v>
      </c>
      <c r="J110" s="59" t="s">
        <v>537</v>
      </c>
      <c r="K110" s="59" t="s">
        <v>13</v>
      </c>
      <c r="L110" s="60" t="s">
        <v>417</v>
      </c>
      <c r="M110" s="60" t="s">
        <v>417</v>
      </c>
      <c r="N110" s="48">
        <v>23500</v>
      </c>
      <c r="O110" s="48">
        <v>1</v>
      </c>
      <c r="P110" s="99">
        <v>23500</v>
      </c>
      <c r="Q110" s="51">
        <v>2051</v>
      </c>
      <c r="R110" s="95"/>
      <c r="S110" s="105">
        <f t="shared" si="7"/>
        <v>0</v>
      </c>
      <c r="T110" s="59" t="s">
        <v>782</v>
      </c>
    </row>
    <row r="111" spans="1:20" ht="42.75" customHeight="1">
      <c r="A111" s="312"/>
      <c r="B111" s="312"/>
      <c r="C111" s="313"/>
      <c r="D111" s="307"/>
      <c r="E111" s="307"/>
      <c r="F111" s="307"/>
      <c r="G111" s="307"/>
      <c r="H111" s="316"/>
      <c r="I111" s="307"/>
      <c r="J111" s="307"/>
      <c r="K111" s="307"/>
      <c r="L111" s="302" t="s">
        <v>563</v>
      </c>
      <c r="M111" s="308"/>
      <c r="N111" s="309"/>
      <c r="O111" s="309"/>
      <c r="P111" s="421">
        <f>SUM(P104:P110)</f>
        <v>279234</v>
      </c>
      <c r="Q111" s="308"/>
      <c r="R111" s="422">
        <f>SUM(R104:R110)</f>
        <v>128276</v>
      </c>
      <c r="S111" s="320">
        <f>SUM(S104:S110)</f>
        <v>128276</v>
      </c>
      <c r="T111" s="63"/>
    </row>
    <row r="112" spans="1:20" ht="31.5" customHeight="1">
      <c r="A112" s="419" t="s">
        <v>569</v>
      </c>
      <c r="B112" s="35"/>
      <c r="C112" s="31"/>
      <c r="D112" s="25"/>
      <c r="E112" s="25"/>
      <c r="F112" s="25"/>
      <c r="G112" s="25"/>
      <c r="H112" s="25"/>
      <c r="I112" s="25"/>
      <c r="J112" s="25"/>
      <c r="K112" s="25"/>
      <c r="L112" s="32"/>
      <c r="M112" s="33"/>
      <c r="N112" s="34"/>
      <c r="O112" s="34"/>
      <c r="P112" s="97"/>
      <c r="Q112" s="33"/>
      <c r="R112" s="93"/>
      <c r="S112" s="117">
        <v>144208</v>
      </c>
      <c r="T112"/>
    </row>
    <row r="113" spans="1:20" ht="120">
      <c r="A113" s="86" t="s">
        <v>748</v>
      </c>
      <c r="B113" s="72" t="s">
        <v>24</v>
      </c>
      <c r="C113" s="81">
        <v>53550</v>
      </c>
      <c r="D113" s="82" t="s">
        <v>25</v>
      </c>
      <c r="E113" s="82" t="s">
        <v>423</v>
      </c>
      <c r="F113" s="82" t="s">
        <v>26</v>
      </c>
      <c r="G113" s="82" t="s">
        <v>192</v>
      </c>
      <c r="H113" s="82" t="s">
        <v>193</v>
      </c>
      <c r="I113" s="82" t="s">
        <v>12</v>
      </c>
      <c r="J113" s="82" t="s">
        <v>494</v>
      </c>
      <c r="K113" s="82" t="s">
        <v>13</v>
      </c>
      <c r="L113" s="71" t="s">
        <v>417</v>
      </c>
      <c r="M113" s="71" t="s">
        <v>416</v>
      </c>
      <c r="N113" s="86">
        <v>200</v>
      </c>
      <c r="O113" s="86">
        <v>2</v>
      </c>
      <c r="P113" s="92">
        <v>400</v>
      </c>
      <c r="Q113" s="71">
        <v>1794</v>
      </c>
      <c r="R113" s="90"/>
      <c r="S113" s="105">
        <f t="shared" ref="S113:S116" si="8">R113</f>
        <v>0</v>
      </c>
      <c r="T113" s="69"/>
    </row>
    <row r="114" spans="1:20" ht="165">
      <c r="A114" s="86" t="s">
        <v>749</v>
      </c>
      <c r="B114" s="72" t="s">
        <v>24</v>
      </c>
      <c r="C114" s="81">
        <v>51310</v>
      </c>
      <c r="D114" s="82" t="s">
        <v>25</v>
      </c>
      <c r="E114" s="82" t="s">
        <v>423</v>
      </c>
      <c r="F114" s="82" t="s">
        <v>26</v>
      </c>
      <c r="G114" s="82" t="s">
        <v>27</v>
      </c>
      <c r="H114" s="82" t="s">
        <v>570</v>
      </c>
      <c r="I114" s="82" t="s">
        <v>9</v>
      </c>
      <c r="J114" s="82" t="s">
        <v>494</v>
      </c>
      <c r="K114" s="82" t="s">
        <v>13</v>
      </c>
      <c r="L114" s="71" t="s">
        <v>416</v>
      </c>
      <c r="M114" s="71" t="s">
        <v>417</v>
      </c>
      <c r="N114" s="86">
        <v>127500</v>
      </c>
      <c r="O114" s="86">
        <v>1</v>
      </c>
      <c r="P114" s="92">
        <v>127500</v>
      </c>
      <c r="Q114" s="71">
        <v>1796</v>
      </c>
      <c r="R114" s="90">
        <v>127500</v>
      </c>
      <c r="S114" s="105">
        <f t="shared" si="8"/>
        <v>127500</v>
      </c>
      <c r="T114" s="69"/>
    </row>
    <row r="115" spans="1:20" ht="75">
      <c r="A115" s="86" t="s">
        <v>750</v>
      </c>
      <c r="B115" s="72" t="s">
        <v>24</v>
      </c>
      <c r="C115" s="81">
        <v>51316</v>
      </c>
      <c r="D115" s="82" t="s">
        <v>25</v>
      </c>
      <c r="E115" s="82" t="s">
        <v>423</v>
      </c>
      <c r="F115" s="82" t="s">
        <v>26</v>
      </c>
      <c r="G115" s="82" t="s">
        <v>28</v>
      </c>
      <c r="H115" s="82" t="s">
        <v>460</v>
      </c>
      <c r="I115" s="82" t="s">
        <v>9</v>
      </c>
      <c r="J115" s="82" t="s">
        <v>494</v>
      </c>
      <c r="K115" s="82" t="s">
        <v>13</v>
      </c>
      <c r="L115" s="71" t="s">
        <v>416</v>
      </c>
      <c r="M115" s="71" t="s">
        <v>417</v>
      </c>
      <c r="N115" s="86">
        <v>45000</v>
      </c>
      <c r="O115" s="86">
        <v>1</v>
      </c>
      <c r="P115" s="92">
        <v>45000</v>
      </c>
      <c r="Q115" s="71">
        <v>1796</v>
      </c>
      <c r="R115" s="90">
        <f>144208.45-127500</f>
        <v>16708.450000000012</v>
      </c>
      <c r="S115" s="105">
        <f t="shared" si="8"/>
        <v>16708.450000000012</v>
      </c>
      <c r="T115" s="69"/>
    </row>
    <row r="116" spans="1:20" ht="54" customHeight="1">
      <c r="A116" s="86" t="s">
        <v>751</v>
      </c>
      <c r="B116" s="72" t="s">
        <v>24</v>
      </c>
      <c r="C116" s="81">
        <v>51230</v>
      </c>
      <c r="D116" s="82" t="s">
        <v>25</v>
      </c>
      <c r="E116" s="82" t="s">
        <v>423</v>
      </c>
      <c r="F116" s="82" t="s">
        <v>26</v>
      </c>
      <c r="G116" s="82" t="s">
        <v>29</v>
      </c>
      <c r="H116" s="82" t="s">
        <v>431</v>
      </c>
      <c r="I116" s="82" t="s">
        <v>9</v>
      </c>
      <c r="J116" s="82" t="s">
        <v>494</v>
      </c>
      <c r="K116" s="82" t="s">
        <v>13</v>
      </c>
      <c r="L116" s="71" t="s">
        <v>416</v>
      </c>
      <c r="M116" s="71" t="s">
        <v>417</v>
      </c>
      <c r="N116" s="86">
        <v>46528</v>
      </c>
      <c r="O116" s="86">
        <v>1</v>
      </c>
      <c r="P116" s="92">
        <v>46528</v>
      </c>
      <c r="Q116" s="71">
        <v>1797</v>
      </c>
      <c r="R116" s="90"/>
      <c r="S116" s="105">
        <f t="shared" si="8"/>
        <v>0</v>
      </c>
      <c r="T116" s="69"/>
    </row>
    <row r="117" spans="1:20" ht="28.5" customHeight="1">
      <c r="A117" s="13"/>
      <c r="B117" s="13"/>
      <c r="C117" s="14"/>
      <c r="D117" s="15"/>
      <c r="E117" s="15"/>
      <c r="F117" s="15"/>
      <c r="G117" s="15"/>
      <c r="H117" s="15"/>
      <c r="I117" s="15"/>
      <c r="J117" s="15"/>
      <c r="K117" s="15"/>
      <c r="L117" s="302" t="s">
        <v>562</v>
      </c>
      <c r="M117" s="16"/>
      <c r="N117" s="17"/>
      <c r="O117" s="17"/>
      <c r="P117" s="123">
        <f>SUM(P113:P116)</f>
        <v>219428</v>
      </c>
      <c r="Q117" s="310"/>
      <c r="R117" s="305">
        <f>SUM(R113:R116)</f>
        <v>144208.45000000001</v>
      </c>
      <c r="S117" s="315">
        <f>SUM(S113:S116)</f>
        <v>144208.45000000001</v>
      </c>
      <c r="T117" s="321"/>
    </row>
    <row r="119" spans="1:20" ht="28.5" customHeight="1">
      <c r="A119" s="423" t="s">
        <v>571</v>
      </c>
      <c r="B119" s="73"/>
      <c r="C119" s="74"/>
      <c r="D119" s="75"/>
      <c r="E119" s="75"/>
      <c r="F119" s="75"/>
      <c r="G119" s="75"/>
      <c r="H119" s="75"/>
      <c r="I119" s="75"/>
      <c r="J119" s="75"/>
      <c r="K119" s="75"/>
      <c r="L119" s="76"/>
      <c r="M119" s="77"/>
      <c r="N119" s="78"/>
      <c r="O119" s="78"/>
      <c r="P119" s="91"/>
      <c r="Q119" s="79"/>
      <c r="R119" s="89"/>
      <c r="S119" s="64">
        <v>96052</v>
      </c>
      <c r="T119" s="80"/>
    </row>
    <row r="120" spans="1:20" ht="48.75" customHeight="1">
      <c r="A120" s="86" t="s">
        <v>753</v>
      </c>
      <c r="B120" s="72" t="s">
        <v>160</v>
      </c>
      <c r="C120" s="81">
        <v>53550</v>
      </c>
      <c r="D120" s="82" t="s">
        <v>161</v>
      </c>
      <c r="E120" s="82" t="s">
        <v>425</v>
      </c>
      <c r="F120" s="82" t="s">
        <v>162</v>
      </c>
      <c r="G120" s="82" t="s">
        <v>163</v>
      </c>
      <c r="H120" s="82" t="s">
        <v>164</v>
      </c>
      <c r="I120" s="82" t="s">
        <v>12</v>
      </c>
      <c r="J120" s="82" t="s">
        <v>512</v>
      </c>
      <c r="K120" s="82" t="s">
        <v>19</v>
      </c>
      <c r="L120" s="71" t="s">
        <v>417</v>
      </c>
      <c r="M120" s="9" t="s">
        <v>417</v>
      </c>
      <c r="N120" s="3">
        <v>20000</v>
      </c>
      <c r="O120" s="3">
        <v>1</v>
      </c>
      <c r="P120" s="92">
        <v>20000</v>
      </c>
      <c r="Q120" s="71">
        <v>1900</v>
      </c>
      <c r="R120" s="90"/>
      <c r="S120" s="105">
        <f t="shared" ref="S120:S137" si="9">R120</f>
        <v>0</v>
      </c>
      <c r="T120" s="72" t="s">
        <v>795</v>
      </c>
    </row>
    <row r="121" spans="1:20" ht="77.25" customHeight="1">
      <c r="A121" s="86" t="s">
        <v>754</v>
      </c>
      <c r="B121" s="72" t="s">
        <v>160</v>
      </c>
      <c r="C121" s="81">
        <v>53210</v>
      </c>
      <c r="D121" s="82" t="s">
        <v>161</v>
      </c>
      <c r="E121" s="82" t="s">
        <v>425</v>
      </c>
      <c r="F121" s="82" t="s">
        <v>162</v>
      </c>
      <c r="G121" s="82" t="s">
        <v>165</v>
      </c>
      <c r="H121" s="82" t="s">
        <v>165</v>
      </c>
      <c r="I121" s="82" t="s">
        <v>12</v>
      </c>
      <c r="J121" s="82" t="s">
        <v>494</v>
      </c>
      <c r="K121" s="82" t="s">
        <v>126</v>
      </c>
      <c r="L121" s="71" t="s">
        <v>417</v>
      </c>
      <c r="M121" s="9" t="s">
        <v>417</v>
      </c>
      <c r="N121" s="3">
        <v>10000</v>
      </c>
      <c r="O121" s="3">
        <v>1</v>
      </c>
      <c r="P121" s="92">
        <v>10000</v>
      </c>
      <c r="Q121" s="71">
        <v>1906</v>
      </c>
      <c r="R121" s="90">
        <v>10000</v>
      </c>
      <c r="S121" s="105">
        <f t="shared" si="9"/>
        <v>10000</v>
      </c>
      <c r="T121" s="69"/>
    </row>
    <row r="122" spans="1:20" ht="409.5">
      <c r="A122" s="86" t="s">
        <v>755</v>
      </c>
      <c r="B122" s="72" t="s">
        <v>233</v>
      </c>
      <c r="C122" s="81">
        <v>53550</v>
      </c>
      <c r="D122" s="82" t="s">
        <v>234</v>
      </c>
      <c r="E122" s="82" t="s">
        <v>425</v>
      </c>
      <c r="F122" s="82" t="s">
        <v>235</v>
      </c>
      <c r="G122" s="82" t="s">
        <v>560</v>
      </c>
      <c r="H122" s="82" t="s">
        <v>600</v>
      </c>
      <c r="I122" s="82" t="s">
        <v>12</v>
      </c>
      <c r="J122" s="82" t="s">
        <v>512</v>
      </c>
      <c r="K122" s="82" t="s">
        <v>10</v>
      </c>
      <c r="L122" s="71" t="s">
        <v>416</v>
      </c>
      <c r="M122" s="9" t="s">
        <v>416</v>
      </c>
      <c r="N122" s="3">
        <v>30000</v>
      </c>
      <c r="O122" s="3">
        <v>1</v>
      </c>
      <c r="P122" s="92">
        <v>30000</v>
      </c>
      <c r="Q122" s="71">
        <v>1981</v>
      </c>
      <c r="R122" s="90">
        <v>30000</v>
      </c>
      <c r="S122" s="105">
        <f t="shared" si="9"/>
        <v>30000</v>
      </c>
      <c r="T122" s="69"/>
    </row>
    <row r="123" spans="1:20" ht="63" customHeight="1">
      <c r="A123" s="86" t="s">
        <v>756</v>
      </c>
      <c r="B123" s="72" t="s">
        <v>233</v>
      </c>
      <c r="C123" s="81">
        <v>56520</v>
      </c>
      <c r="D123" s="82" t="s">
        <v>234</v>
      </c>
      <c r="E123" s="82" t="s">
        <v>425</v>
      </c>
      <c r="F123" s="82" t="s">
        <v>235</v>
      </c>
      <c r="G123" s="82" t="s">
        <v>241</v>
      </c>
      <c r="H123" s="82" t="s">
        <v>242</v>
      </c>
      <c r="I123" s="82" t="s">
        <v>12</v>
      </c>
      <c r="J123" s="82" t="s">
        <v>512</v>
      </c>
      <c r="K123" s="82" t="s">
        <v>13</v>
      </c>
      <c r="L123" s="71" t="s">
        <v>416</v>
      </c>
      <c r="M123" s="9" t="s">
        <v>416</v>
      </c>
      <c r="N123" s="3">
        <v>2500</v>
      </c>
      <c r="O123" s="3">
        <v>1</v>
      </c>
      <c r="P123" s="92">
        <v>2500</v>
      </c>
      <c r="Q123" s="71">
        <v>1981</v>
      </c>
      <c r="R123" s="90">
        <v>2500</v>
      </c>
      <c r="S123" s="105">
        <f t="shared" si="9"/>
        <v>2500</v>
      </c>
      <c r="T123" s="69"/>
    </row>
    <row r="124" spans="1:20" ht="45" customHeight="1">
      <c r="A124" s="86" t="s">
        <v>757</v>
      </c>
      <c r="B124" s="72" t="s">
        <v>233</v>
      </c>
      <c r="C124" s="81">
        <v>56120</v>
      </c>
      <c r="D124" s="82" t="s">
        <v>234</v>
      </c>
      <c r="E124" s="82" t="s">
        <v>425</v>
      </c>
      <c r="F124" s="82" t="s">
        <v>235</v>
      </c>
      <c r="G124" s="82" t="s">
        <v>239</v>
      </c>
      <c r="H124" s="82" t="s">
        <v>601</v>
      </c>
      <c r="I124" s="82" t="s">
        <v>12</v>
      </c>
      <c r="J124" s="82" t="s">
        <v>512</v>
      </c>
      <c r="K124" s="82" t="s">
        <v>13</v>
      </c>
      <c r="L124" s="71" t="s">
        <v>416</v>
      </c>
      <c r="M124" s="9" t="s">
        <v>416</v>
      </c>
      <c r="N124" s="3">
        <v>1000</v>
      </c>
      <c r="O124" s="3">
        <v>2</v>
      </c>
      <c r="P124" s="92">
        <v>2000</v>
      </c>
      <c r="Q124" s="71">
        <v>1987</v>
      </c>
      <c r="R124" s="90">
        <v>2000</v>
      </c>
      <c r="S124" s="105">
        <f t="shared" si="9"/>
        <v>2000</v>
      </c>
      <c r="T124" s="69"/>
    </row>
    <row r="125" spans="1:20" ht="63.75" customHeight="1">
      <c r="A125" s="86" t="s">
        <v>758</v>
      </c>
      <c r="B125" s="72" t="s">
        <v>233</v>
      </c>
      <c r="C125" s="81">
        <v>55400</v>
      </c>
      <c r="D125" s="82" t="s">
        <v>234</v>
      </c>
      <c r="E125" s="82" t="s">
        <v>425</v>
      </c>
      <c r="F125" s="82" t="s">
        <v>235</v>
      </c>
      <c r="G125" s="82" t="s">
        <v>243</v>
      </c>
      <c r="H125" s="82" t="s">
        <v>244</v>
      </c>
      <c r="I125" s="82" t="s">
        <v>12</v>
      </c>
      <c r="J125" s="82" t="s">
        <v>531</v>
      </c>
      <c r="K125" s="82" t="s">
        <v>13</v>
      </c>
      <c r="L125" s="71" t="s">
        <v>416</v>
      </c>
      <c r="M125" s="9" t="s">
        <v>416</v>
      </c>
      <c r="N125" s="3">
        <v>250</v>
      </c>
      <c r="O125" s="3">
        <v>5</v>
      </c>
      <c r="P125" s="92">
        <v>1250</v>
      </c>
      <c r="Q125" s="71">
        <v>2005</v>
      </c>
      <c r="R125" s="90">
        <v>1250</v>
      </c>
      <c r="S125" s="105">
        <f t="shared" si="9"/>
        <v>1250</v>
      </c>
      <c r="T125" s="69"/>
    </row>
    <row r="126" spans="1:20" ht="63" customHeight="1">
      <c r="A126" s="86" t="s">
        <v>759</v>
      </c>
      <c r="B126" s="72" t="s">
        <v>233</v>
      </c>
      <c r="C126" s="81">
        <v>53300</v>
      </c>
      <c r="D126" s="82" t="s">
        <v>234</v>
      </c>
      <c r="E126" s="82" t="s">
        <v>425</v>
      </c>
      <c r="F126" s="82" t="s">
        <v>235</v>
      </c>
      <c r="G126" s="82" t="s">
        <v>247</v>
      </c>
      <c r="H126" s="82" t="s">
        <v>248</v>
      </c>
      <c r="I126" s="82" t="s">
        <v>12</v>
      </c>
      <c r="J126" s="82" t="s">
        <v>531</v>
      </c>
      <c r="K126" s="82" t="s">
        <v>13</v>
      </c>
      <c r="L126" s="71" t="s">
        <v>416</v>
      </c>
      <c r="M126" s="9" t="s">
        <v>416</v>
      </c>
      <c r="N126" s="3">
        <v>500</v>
      </c>
      <c r="O126" s="3">
        <v>10</v>
      </c>
      <c r="P126" s="92">
        <v>5000</v>
      </c>
      <c r="Q126" s="71">
        <v>2010</v>
      </c>
      <c r="R126" s="90">
        <v>2000</v>
      </c>
      <c r="S126" s="105">
        <f t="shared" si="9"/>
        <v>2000</v>
      </c>
      <c r="T126" s="72" t="s">
        <v>796</v>
      </c>
    </row>
    <row r="127" spans="1:20" ht="330">
      <c r="A127" s="86" t="s">
        <v>760</v>
      </c>
      <c r="B127" s="72" t="s">
        <v>233</v>
      </c>
      <c r="C127" s="81">
        <v>51310</v>
      </c>
      <c r="D127" s="82" t="s">
        <v>234</v>
      </c>
      <c r="E127" s="82" t="s">
        <v>425</v>
      </c>
      <c r="F127" s="82" t="s">
        <v>235</v>
      </c>
      <c r="G127" s="82" t="s">
        <v>237</v>
      </c>
      <c r="H127" s="82" t="s">
        <v>602</v>
      </c>
      <c r="I127" s="82" t="s">
        <v>9</v>
      </c>
      <c r="J127" s="82" t="s">
        <v>512</v>
      </c>
      <c r="K127" s="82" t="s">
        <v>16</v>
      </c>
      <c r="L127" s="71" t="s">
        <v>416</v>
      </c>
      <c r="M127" s="9" t="s">
        <v>416</v>
      </c>
      <c r="N127" s="3">
        <v>10000</v>
      </c>
      <c r="O127" s="3">
        <v>1</v>
      </c>
      <c r="P127" s="92">
        <v>10000</v>
      </c>
      <c r="Q127" s="71">
        <v>1981</v>
      </c>
      <c r="R127" s="90">
        <v>10000</v>
      </c>
      <c r="S127" s="105">
        <f t="shared" si="9"/>
        <v>10000</v>
      </c>
      <c r="T127" s="69"/>
    </row>
    <row r="128" spans="1:20" ht="183.75" customHeight="1">
      <c r="A128" s="86" t="s">
        <v>761</v>
      </c>
      <c r="B128" s="72" t="s">
        <v>233</v>
      </c>
      <c r="C128" s="81">
        <v>51310</v>
      </c>
      <c r="D128" s="82" t="s">
        <v>234</v>
      </c>
      <c r="E128" s="82" t="s">
        <v>425</v>
      </c>
      <c r="F128" s="82" t="s">
        <v>235</v>
      </c>
      <c r="G128" s="82" t="s">
        <v>238</v>
      </c>
      <c r="H128" s="82" t="s">
        <v>1123</v>
      </c>
      <c r="I128" s="82" t="s">
        <v>9</v>
      </c>
      <c r="J128" s="82" t="s">
        <v>512</v>
      </c>
      <c r="K128" s="82" t="s">
        <v>13</v>
      </c>
      <c r="L128" s="71" t="s">
        <v>416</v>
      </c>
      <c r="M128" s="9" t="s">
        <v>416</v>
      </c>
      <c r="N128" s="3">
        <v>18540</v>
      </c>
      <c r="O128" s="3">
        <v>1</v>
      </c>
      <c r="P128" s="92">
        <v>18540</v>
      </c>
      <c r="Q128" s="71">
        <v>1981</v>
      </c>
      <c r="R128" s="90"/>
      <c r="S128" s="105">
        <f t="shared" si="9"/>
        <v>0</v>
      </c>
      <c r="T128" s="69"/>
    </row>
    <row r="129" spans="1:20" ht="64.5" customHeight="1">
      <c r="A129" s="86" t="s">
        <v>762</v>
      </c>
      <c r="B129" s="72" t="s">
        <v>233</v>
      </c>
      <c r="C129" s="81">
        <v>51114</v>
      </c>
      <c r="D129" s="82" t="s">
        <v>234</v>
      </c>
      <c r="E129" s="82" t="s">
        <v>425</v>
      </c>
      <c r="F129" s="82" t="s">
        <v>235</v>
      </c>
      <c r="G129" s="82" t="s">
        <v>245</v>
      </c>
      <c r="H129" s="82" t="s">
        <v>246</v>
      </c>
      <c r="I129" s="82" t="s">
        <v>9</v>
      </c>
      <c r="J129" s="82" t="s">
        <v>531</v>
      </c>
      <c r="K129" s="82" t="s">
        <v>13</v>
      </c>
      <c r="L129" s="71" t="s">
        <v>416</v>
      </c>
      <c r="M129" s="9" t="s">
        <v>416</v>
      </c>
      <c r="N129" s="3">
        <v>250</v>
      </c>
      <c r="O129" s="3">
        <v>4</v>
      </c>
      <c r="P129" s="92">
        <v>1000</v>
      </c>
      <c r="Q129" s="71">
        <v>2010</v>
      </c>
      <c r="R129" s="90"/>
      <c r="S129" s="105">
        <f t="shared" si="9"/>
        <v>0</v>
      </c>
      <c r="T129" s="72" t="s">
        <v>795</v>
      </c>
    </row>
    <row r="130" spans="1:20" ht="43.5" customHeight="1">
      <c r="A130" s="86" t="s">
        <v>763</v>
      </c>
      <c r="B130" s="72" t="s">
        <v>233</v>
      </c>
      <c r="C130" s="81">
        <v>59835</v>
      </c>
      <c r="D130" s="82" t="s">
        <v>234</v>
      </c>
      <c r="E130" s="82" t="s">
        <v>425</v>
      </c>
      <c r="F130" s="82" t="s">
        <v>235</v>
      </c>
      <c r="G130" s="82" t="s">
        <v>249</v>
      </c>
      <c r="H130" s="82" t="s">
        <v>250</v>
      </c>
      <c r="I130" s="82" t="s">
        <v>9</v>
      </c>
      <c r="J130" s="82" t="s">
        <v>531</v>
      </c>
      <c r="K130" s="82" t="s">
        <v>13</v>
      </c>
      <c r="L130" s="71" t="s">
        <v>416</v>
      </c>
      <c r="M130" s="9" t="s">
        <v>416</v>
      </c>
      <c r="N130" s="3">
        <v>250</v>
      </c>
      <c r="O130" s="3">
        <v>2</v>
      </c>
      <c r="P130" s="92">
        <v>500</v>
      </c>
      <c r="Q130" s="71">
        <v>2011</v>
      </c>
      <c r="R130" s="90"/>
      <c r="S130" s="105">
        <f t="shared" si="9"/>
        <v>0</v>
      </c>
      <c r="T130" s="72" t="s">
        <v>795</v>
      </c>
    </row>
    <row r="131" spans="1:20" ht="121.5" customHeight="1">
      <c r="A131" s="86" t="s">
        <v>764</v>
      </c>
      <c r="B131" s="72" t="s">
        <v>274</v>
      </c>
      <c r="C131" s="81">
        <v>53500</v>
      </c>
      <c r="D131" s="82" t="s">
        <v>283</v>
      </c>
      <c r="E131" s="82" t="s">
        <v>425</v>
      </c>
      <c r="F131" s="82" t="s">
        <v>284</v>
      </c>
      <c r="G131" s="82" t="s">
        <v>285</v>
      </c>
      <c r="H131" s="82" t="s">
        <v>286</v>
      </c>
      <c r="I131" s="82" t="s">
        <v>12</v>
      </c>
      <c r="J131" s="82" t="s">
        <v>541</v>
      </c>
      <c r="K131" s="82" t="s">
        <v>19</v>
      </c>
      <c r="L131" s="71" t="s">
        <v>416</v>
      </c>
      <c r="M131" s="9" t="s">
        <v>417</v>
      </c>
      <c r="N131" s="3">
        <v>50000</v>
      </c>
      <c r="O131" s="3">
        <v>1</v>
      </c>
      <c r="P131" s="92">
        <v>50000</v>
      </c>
      <c r="Q131" s="71">
        <v>2063</v>
      </c>
      <c r="R131" s="90"/>
      <c r="S131" s="105">
        <f t="shared" si="9"/>
        <v>0</v>
      </c>
      <c r="T131" s="69"/>
    </row>
    <row r="132" spans="1:20" ht="45.75" customHeight="1">
      <c r="A132" s="86" t="s">
        <v>765</v>
      </c>
      <c r="B132" s="72" t="s">
        <v>274</v>
      </c>
      <c r="C132" s="81">
        <v>51310</v>
      </c>
      <c r="D132" s="82" t="s">
        <v>283</v>
      </c>
      <c r="E132" s="82" t="s">
        <v>425</v>
      </c>
      <c r="F132" s="82" t="s">
        <v>284</v>
      </c>
      <c r="G132" s="82" t="s">
        <v>535</v>
      </c>
      <c r="H132" s="82" t="s">
        <v>604</v>
      </c>
      <c r="I132" s="82" t="s">
        <v>9</v>
      </c>
      <c r="J132" s="82" t="s">
        <v>539</v>
      </c>
      <c r="K132" s="82" t="s">
        <v>19</v>
      </c>
      <c r="L132" s="71" t="s">
        <v>417</v>
      </c>
      <c r="M132" s="9" t="s">
        <v>417</v>
      </c>
      <c r="N132" s="3">
        <v>20</v>
      </c>
      <c r="O132" s="3">
        <v>2000</v>
      </c>
      <c r="P132" s="92">
        <v>29000</v>
      </c>
      <c r="Q132" s="71">
        <v>2061</v>
      </c>
      <c r="R132" s="90"/>
      <c r="S132" s="105">
        <f t="shared" si="9"/>
        <v>0</v>
      </c>
      <c r="T132" s="69"/>
    </row>
    <row r="133" spans="1:20" ht="58.5" customHeight="1">
      <c r="A133" s="86" t="s">
        <v>766</v>
      </c>
      <c r="B133" s="72" t="s">
        <v>274</v>
      </c>
      <c r="C133" s="81">
        <v>51310</v>
      </c>
      <c r="D133" s="82" t="s">
        <v>283</v>
      </c>
      <c r="E133" s="82" t="s">
        <v>425</v>
      </c>
      <c r="F133" s="82" t="s">
        <v>284</v>
      </c>
      <c r="G133" s="82" t="s">
        <v>533</v>
      </c>
      <c r="H133" s="82" t="s">
        <v>605</v>
      </c>
      <c r="I133" s="82" t="s">
        <v>9</v>
      </c>
      <c r="J133" s="82" t="s">
        <v>539</v>
      </c>
      <c r="K133" s="82" t="s">
        <v>19</v>
      </c>
      <c r="L133" s="71" t="s">
        <v>417</v>
      </c>
      <c r="M133" s="9" t="s">
        <v>417</v>
      </c>
      <c r="N133" s="3">
        <v>20</v>
      </c>
      <c r="O133" s="3">
        <v>1250</v>
      </c>
      <c r="P133" s="92">
        <v>29000</v>
      </c>
      <c r="Q133" s="71">
        <v>2062</v>
      </c>
      <c r="R133" s="90"/>
      <c r="S133" s="105">
        <f t="shared" si="9"/>
        <v>0</v>
      </c>
      <c r="T133" s="69"/>
    </row>
    <row r="134" spans="1:20" ht="46.5" customHeight="1">
      <c r="A134" s="86" t="s">
        <v>767</v>
      </c>
      <c r="B134" s="72" t="s">
        <v>274</v>
      </c>
      <c r="C134" s="81">
        <v>51310</v>
      </c>
      <c r="D134" s="82" t="s">
        <v>283</v>
      </c>
      <c r="E134" s="82" t="s">
        <v>425</v>
      </c>
      <c r="F134" s="82" t="s">
        <v>284</v>
      </c>
      <c r="G134" s="82" t="s">
        <v>534</v>
      </c>
      <c r="H134" s="82" t="s">
        <v>288</v>
      </c>
      <c r="I134" s="82" t="s">
        <v>9</v>
      </c>
      <c r="J134" s="82" t="s">
        <v>540</v>
      </c>
      <c r="K134" s="82" t="s">
        <v>13</v>
      </c>
      <c r="L134" s="71" t="s">
        <v>416</v>
      </c>
      <c r="M134" s="9" t="s">
        <v>417</v>
      </c>
      <c r="N134" s="3">
        <v>29000</v>
      </c>
      <c r="O134" s="3">
        <v>1</v>
      </c>
      <c r="P134" s="92">
        <v>29000</v>
      </c>
      <c r="Q134" s="71">
        <v>2064</v>
      </c>
      <c r="R134" s="90"/>
      <c r="S134" s="105">
        <f t="shared" si="9"/>
        <v>0</v>
      </c>
      <c r="T134" s="69"/>
    </row>
    <row r="135" spans="1:20" ht="105.75" customHeight="1">
      <c r="A135" s="86" t="s">
        <v>768</v>
      </c>
      <c r="B135" s="72" t="s">
        <v>72</v>
      </c>
      <c r="C135" s="81">
        <v>54101</v>
      </c>
      <c r="D135" s="82" t="s">
        <v>73</v>
      </c>
      <c r="E135" s="82" t="s">
        <v>425</v>
      </c>
      <c r="F135" s="82" t="s">
        <v>74</v>
      </c>
      <c r="G135" s="82" t="s">
        <v>403</v>
      </c>
      <c r="H135" s="82" t="s">
        <v>404</v>
      </c>
      <c r="I135" s="82" t="s">
        <v>12</v>
      </c>
      <c r="J135" s="82" t="s">
        <v>523</v>
      </c>
      <c r="K135" s="82" t="s">
        <v>13</v>
      </c>
      <c r="L135" s="71" t="s">
        <v>416</v>
      </c>
      <c r="M135" s="9" t="s">
        <v>416</v>
      </c>
      <c r="N135" s="3">
        <v>1000</v>
      </c>
      <c r="O135" s="3">
        <v>4</v>
      </c>
      <c r="P135" s="92">
        <v>4000</v>
      </c>
      <c r="Q135" s="71">
        <v>2016</v>
      </c>
      <c r="R135" s="90">
        <v>4000</v>
      </c>
      <c r="S135" s="105">
        <f t="shared" si="9"/>
        <v>4000</v>
      </c>
      <c r="T135" s="69"/>
    </row>
    <row r="136" spans="1:20" ht="63" customHeight="1">
      <c r="A136" s="86" t="s">
        <v>769</v>
      </c>
      <c r="B136" s="72" t="s">
        <v>72</v>
      </c>
      <c r="C136" s="81">
        <v>54100</v>
      </c>
      <c r="D136" s="82" t="s">
        <v>73</v>
      </c>
      <c r="E136" s="82" t="s">
        <v>425</v>
      </c>
      <c r="F136" s="82" t="s">
        <v>74</v>
      </c>
      <c r="G136" s="82" t="s">
        <v>257</v>
      </c>
      <c r="H136" s="82" t="s">
        <v>258</v>
      </c>
      <c r="I136" s="82" t="s">
        <v>12</v>
      </c>
      <c r="J136" s="82" t="s">
        <v>522</v>
      </c>
      <c r="K136" s="82" t="s">
        <v>259</v>
      </c>
      <c r="L136" s="71" t="s">
        <v>416</v>
      </c>
      <c r="M136" s="9" t="s">
        <v>417</v>
      </c>
      <c r="N136" s="3">
        <v>10000</v>
      </c>
      <c r="O136" s="3">
        <v>1</v>
      </c>
      <c r="P136" s="92">
        <v>10000</v>
      </c>
      <c r="Q136" s="71">
        <v>2022</v>
      </c>
      <c r="R136" s="90">
        <v>10000</v>
      </c>
      <c r="S136" s="105">
        <f t="shared" si="9"/>
        <v>10000</v>
      </c>
      <c r="T136" s="69"/>
    </row>
    <row r="137" spans="1:20" ht="135" customHeight="1">
      <c r="A137" s="86" t="s">
        <v>770</v>
      </c>
      <c r="B137" s="72" t="s">
        <v>72</v>
      </c>
      <c r="C137" s="81">
        <v>51310</v>
      </c>
      <c r="D137" s="82" t="s">
        <v>73</v>
      </c>
      <c r="E137" s="82" t="s">
        <v>425</v>
      </c>
      <c r="F137" s="82" t="s">
        <v>74</v>
      </c>
      <c r="G137" s="82" t="s">
        <v>75</v>
      </c>
      <c r="H137" s="82" t="s">
        <v>517</v>
      </c>
      <c r="I137" s="82" t="s">
        <v>9</v>
      </c>
      <c r="J137" s="82" t="s">
        <v>524</v>
      </c>
      <c r="K137" s="82" t="s">
        <v>13</v>
      </c>
      <c r="L137" s="71" t="s">
        <v>417</v>
      </c>
      <c r="M137" s="9" t="s">
        <v>416</v>
      </c>
      <c r="N137" s="3">
        <v>70000</v>
      </c>
      <c r="O137" s="3">
        <v>1</v>
      </c>
      <c r="P137" s="92">
        <v>70000</v>
      </c>
      <c r="Q137" s="71">
        <v>1895</v>
      </c>
      <c r="R137" s="90">
        <v>24302</v>
      </c>
      <c r="S137" s="105">
        <f t="shared" si="9"/>
        <v>24302</v>
      </c>
      <c r="T137" s="69"/>
    </row>
    <row r="138" spans="1:20" ht="30.75" customHeight="1">
      <c r="A138" s="83"/>
      <c r="B138" s="83"/>
      <c r="C138" s="31"/>
      <c r="D138" s="25"/>
      <c r="E138" s="25"/>
      <c r="F138" s="25"/>
      <c r="G138" s="25"/>
      <c r="H138" s="25"/>
      <c r="I138" s="25"/>
      <c r="J138" s="25"/>
      <c r="K138" s="25"/>
      <c r="L138" s="303" t="s">
        <v>561</v>
      </c>
      <c r="M138" s="33"/>
      <c r="N138" s="34"/>
      <c r="O138" s="34"/>
      <c r="P138" s="123">
        <f>SUM(P120:P137)</f>
        <v>321790</v>
      </c>
      <c r="Q138" s="304"/>
      <c r="R138" s="305">
        <f>SUM(R120:R137)</f>
        <v>96052</v>
      </c>
      <c r="S138" s="125">
        <f>SUM(S120:S137)</f>
        <v>96052</v>
      </c>
      <c r="T138" s="84"/>
    </row>
    <row r="139" spans="1:20" ht="4.5" customHeight="1" thickBot="1"/>
    <row r="140" spans="1:20">
      <c r="J140" s="460" t="s">
        <v>1120</v>
      </c>
      <c r="K140" s="461"/>
      <c r="L140" s="462"/>
      <c r="M140" s="462"/>
      <c r="N140" s="463"/>
      <c r="O140" s="463"/>
      <c r="P140" s="464">
        <f>P138+P117+P111+P101+P83</f>
        <v>2855805</v>
      </c>
      <c r="Q140" s="462"/>
      <c r="R140" s="465">
        <f>R138+R117+R111+R101+R83+0.5</f>
        <v>1424529.95</v>
      </c>
    </row>
    <row r="141" spans="1:20">
      <c r="J141" s="466" t="s">
        <v>1117</v>
      </c>
      <c r="K141" s="467"/>
      <c r="L141" s="468"/>
      <c r="M141" s="468"/>
      <c r="N141" s="469"/>
      <c r="O141" s="469"/>
      <c r="P141" s="470">
        <f>P137+P134+P133+P132+P130+P129+P128+P127+P122+P116+P115+P114+P110+P108+P107+P106+P104+P100+P99+P98+P97+P96+P94+P89+P86+P79+P78+P77+P73+P72+P64+P59+P58+P56+P55+P54+P49+P48+P47+P44+P45+P43+P42+P41+P40+P39+P38+P37+P34+P33+P32+P31+P30+P29+P28+P27+P25+P24+P23+P22+P20+P19+P18+P16+P15+P14+P11+P10+P9+P8</f>
        <v>2377623</v>
      </c>
      <c r="Q141" s="468"/>
      <c r="R141" s="471">
        <f>R137+R134+R133+R132+R130+R129+R128+R127+R122+R116+R115+R114+R110+R108+R107+R106+R104+R100+R99+R98+R97+R96+R94+R89+R86+R79+R78+R77+R73+R72+R64+R59+R58+R56+R55+R54+R49+R48+R47+R44+R45+R43+R42+R41+R40+R39+R38+R37+R34+R33+R32+R31+R30+R29+R28+R27+R25+R24+R23+R22+R20+R19+R18+R16+R15+R14+R11+R10+R9+R8</f>
        <v>1271731.45</v>
      </c>
    </row>
    <row r="142" spans="1:20" ht="15.75" thickBot="1">
      <c r="J142" s="472" t="s">
        <v>1121</v>
      </c>
      <c r="K142" s="473"/>
      <c r="L142" s="474"/>
      <c r="M142" s="474"/>
      <c r="N142" s="475"/>
      <c r="O142" s="475"/>
      <c r="P142" s="476">
        <f>P140-P141</f>
        <v>478182</v>
      </c>
      <c r="Q142" s="474"/>
      <c r="R142" s="477">
        <f>R140-R141</f>
        <v>152798.5</v>
      </c>
    </row>
  </sheetData>
  <pageMargins left="1" right="0.45" top="0.75" bottom="0.75" header="0.3" footer="0.3"/>
  <pageSetup paperSize="5" scale="55" fitToHeight="0" orientation="landscape" r:id="rId1"/>
  <headerFooter differentFirst="1">
    <oddFooter>&amp;C&amp;A&amp;RPage &amp;P</oddFooter>
  </headerFooter>
  <rowBreaks count="4" manualBreakCount="4">
    <brk id="84" max="16383" man="1"/>
    <brk id="102" max="16383" man="1"/>
    <brk id="111" max="16383" man="1"/>
    <brk id="1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
  <sheetViews>
    <sheetView zoomScale="70" zoomScaleNormal="70" zoomScaleSheetLayoutView="69" zoomScalePageLayoutView="80" workbookViewId="0">
      <selection activeCell="R38" sqref="R38"/>
    </sheetView>
  </sheetViews>
  <sheetFormatPr defaultRowHeight="15"/>
  <cols>
    <col min="2" max="2" width="14.7109375" style="1" customWidth="1"/>
    <col min="3" max="3" width="9.7109375" hidden="1" customWidth="1"/>
    <col min="4" max="4" width="14.42578125" style="1" customWidth="1"/>
    <col min="5" max="5" width="16.42578125" customWidth="1"/>
    <col min="6" max="6" width="18.85546875" style="1" customWidth="1"/>
    <col min="7" max="7" width="81" style="2" customWidth="1"/>
    <col min="8" max="8" width="15.85546875" style="1" hidden="1" customWidth="1"/>
    <col min="9" max="9" width="15.140625" style="1" customWidth="1"/>
    <col min="10" max="10" width="12.28515625" style="1" hidden="1" customWidth="1"/>
    <col min="11" max="11" width="11.85546875" style="158" customWidth="1"/>
    <col min="12" max="12" width="6.5703125" style="427" customWidth="1"/>
    <col min="13" max="13" width="17.7109375" style="428" customWidth="1"/>
    <col min="14" max="14" width="17.7109375" hidden="1" customWidth="1"/>
    <col min="15" max="15" width="20.7109375" style="428" customWidth="1"/>
    <col min="16" max="16" width="19" style="428" customWidth="1"/>
    <col min="17" max="17" width="18.85546875" customWidth="1"/>
  </cols>
  <sheetData>
    <row r="1" spans="1:17" ht="44.25" customHeight="1">
      <c r="A1" s="426" t="s">
        <v>1102</v>
      </c>
      <c r="Q1" s="222"/>
    </row>
    <row r="2" spans="1:17" ht="45.75">
      <c r="A2" s="429" t="s">
        <v>631</v>
      </c>
      <c r="B2" s="429" t="s">
        <v>995</v>
      </c>
      <c r="C2" s="430" t="s">
        <v>0</v>
      </c>
      <c r="D2" s="429" t="s">
        <v>573</v>
      </c>
      <c r="E2" s="430" t="s">
        <v>996</v>
      </c>
      <c r="F2" s="431" t="s">
        <v>409</v>
      </c>
      <c r="G2" s="429" t="s">
        <v>2</v>
      </c>
      <c r="H2" s="429" t="s">
        <v>405</v>
      </c>
      <c r="I2" s="429" t="s">
        <v>997</v>
      </c>
      <c r="J2" s="429" t="s">
        <v>998</v>
      </c>
      <c r="K2" s="432" t="s">
        <v>999</v>
      </c>
      <c r="L2" s="433" t="s">
        <v>3</v>
      </c>
      <c r="M2" s="446" t="s">
        <v>408</v>
      </c>
      <c r="N2" s="430" t="s">
        <v>574</v>
      </c>
      <c r="O2" s="432" t="s">
        <v>1000</v>
      </c>
      <c r="P2" s="452" t="s">
        <v>1001</v>
      </c>
      <c r="Q2" s="453" t="s">
        <v>781</v>
      </c>
    </row>
    <row r="3" spans="1:17" ht="33" customHeight="1">
      <c r="A3" s="506" t="s">
        <v>18</v>
      </c>
      <c r="B3" s="507"/>
      <c r="C3" s="507"/>
      <c r="D3" s="508"/>
      <c r="E3" s="72"/>
      <c r="F3" s="72"/>
      <c r="G3" s="72"/>
      <c r="H3" s="72"/>
      <c r="I3" s="72"/>
      <c r="J3" s="72"/>
      <c r="K3" s="70"/>
      <c r="L3" s="71"/>
      <c r="M3" s="325"/>
      <c r="N3" s="86"/>
      <c r="O3" s="448"/>
      <c r="P3" s="454"/>
      <c r="Q3" s="86"/>
    </row>
    <row r="4" spans="1:17" ht="90" customHeight="1">
      <c r="A4" s="86" t="s">
        <v>1103</v>
      </c>
      <c r="B4" s="72" t="s">
        <v>87</v>
      </c>
      <c r="C4" s="86">
        <v>57600</v>
      </c>
      <c r="D4" s="72" t="s">
        <v>1140</v>
      </c>
      <c r="E4" s="72" t="s">
        <v>92</v>
      </c>
      <c r="F4" s="72" t="s">
        <v>1104</v>
      </c>
      <c r="G4" s="72" t="s">
        <v>1105</v>
      </c>
      <c r="H4" s="72" t="s">
        <v>18</v>
      </c>
      <c r="I4" s="72" t="s">
        <v>1023</v>
      </c>
      <c r="J4" s="72" t="s">
        <v>13</v>
      </c>
      <c r="K4" s="70">
        <v>7400</v>
      </c>
      <c r="L4" s="71">
        <v>2</v>
      </c>
      <c r="M4" s="325">
        <v>14800</v>
      </c>
      <c r="N4" s="86">
        <v>1840</v>
      </c>
      <c r="O4" s="448">
        <v>14800</v>
      </c>
      <c r="P4" s="454">
        <f>O4</f>
        <v>14800</v>
      </c>
      <c r="Q4" s="86"/>
    </row>
    <row r="5" spans="1:17" ht="93.75" customHeight="1">
      <c r="A5" s="86" t="s">
        <v>1106</v>
      </c>
      <c r="B5" s="72" t="s">
        <v>87</v>
      </c>
      <c r="C5" s="86">
        <v>57600</v>
      </c>
      <c r="D5" s="72" t="s">
        <v>1140</v>
      </c>
      <c r="E5" s="72" t="s">
        <v>92</v>
      </c>
      <c r="F5" s="72" t="s">
        <v>1107</v>
      </c>
      <c r="G5" s="72" t="s">
        <v>1108</v>
      </c>
      <c r="H5" s="72" t="s">
        <v>18</v>
      </c>
      <c r="I5" s="72" t="s">
        <v>1023</v>
      </c>
      <c r="J5" s="72" t="s">
        <v>86</v>
      </c>
      <c r="K5" s="70">
        <v>5070</v>
      </c>
      <c r="L5" s="71">
        <v>1</v>
      </c>
      <c r="M5" s="325">
        <v>5070</v>
      </c>
      <c r="N5" s="86">
        <v>1840</v>
      </c>
      <c r="O5" s="448">
        <v>5070</v>
      </c>
      <c r="P5" s="454">
        <f t="shared" ref="P5:P9" si="0">O5</f>
        <v>5070</v>
      </c>
      <c r="Q5" s="86"/>
    </row>
    <row r="6" spans="1:17" ht="60.75" customHeight="1">
      <c r="A6" s="86" t="s">
        <v>1109</v>
      </c>
      <c r="B6" s="72" t="s">
        <v>87</v>
      </c>
      <c r="C6" s="86">
        <v>57600</v>
      </c>
      <c r="D6" s="72" t="s">
        <v>1140</v>
      </c>
      <c r="E6" s="72" t="s">
        <v>92</v>
      </c>
      <c r="F6" s="72" t="s">
        <v>1110</v>
      </c>
      <c r="G6" s="72" t="s">
        <v>1111</v>
      </c>
      <c r="H6" s="72" t="s">
        <v>18</v>
      </c>
      <c r="I6" s="72" t="s">
        <v>1023</v>
      </c>
      <c r="J6" s="72" t="s">
        <v>342</v>
      </c>
      <c r="K6" s="70">
        <v>5000</v>
      </c>
      <c r="L6" s="71">
        <v>1</v>
      </c>
      <c r="M6" s="325">
        <v>5000</v>
      </c>
      <c r="N6" s="86">
        <v>1840</v>
      </c>
      <c r="O6" s="448">
        <v>0</v>
      </c>
      <c r="P6" s="454">
        <f t="shared" si="0"/>
        <v>0</v>
      </c>
      <c r="Q6" s="72" t="s">
        <v>1112</v>
      </c>
    </row>
    <row r="7" spans="1:17" ht="78" customHeight="1">
      <c r="A7" s="86" t="s">
        <v>1113</v>
      </c>
      <c r="B7" s="72" t="s">
        <v>87</v>
      </c>
      <c r="C7" s="86">
        <v>57600</v>
      </c>
      <c r="D7" s="72" t="s">
        <v>1140</v>
      </c>
      <c r="E7" s="72" t="s">
        <v>92</v>
      </c>
      <c r="F7" s="72" t="s">
        <v>1114</v>
      </c>
      <c r="G7" s="72" t="s">
        <v>1115</v>
      </c>
      <c r="H7" s="72" t="s">
        <v>18</v>
      </c>
      <c r="I7" s="72" t="s">
        <v>1023</v>
      </c>
      <c r="J7" s="72" t="s">
        <v>348</v>
      </c>
      <c r="K7" s="70">
        <v>3021</v>
      </c>
      <c r="L7" s="71">
        <v>1</v>
      </c>
      <c r="M7" s="325">
        <v>3021</v>
      </c>
      <c r="N7" s="86">
        <v>1840</v>
      </c>
      <c r="O7" s="448">
        <v>3021</v>
      </c>
      <c r="P7" s="454">
        <f t="shared" si="0"/>
        <v>3021</v>
      </c>
      <c r="Q7" s="86"/>
    </row>
    <row r="8" spans="1:17" ht="95.25" customHeight="1">
      <c r="A8" s="86" t="s">
        <v>1093</v>
      </c>
      <c r="B8" s="72" t="s">
        <v>87</v>
      </c>
      <c r="C8" s="86">
        <v>57600</v>
      </c>
      <c r="D8" s="72" t="s">
        <v>1140</v>
      </c>
      <c r="E8" s="72" t="s">
        <v>92</v>
      </c>
      <c r="F8" s="72" t="s">
        <v>1094</v>
      </c>
      <c r="G8" s="72" t="s">
        <v>1095</v>
      </c>
      <c r="H8" s="72" t="s">
        <v>18</v>
      </c>
      <c r="I8" s="72" t="s">
        <v>1023</v>
      </c>
      <c r="J8" s="72" t="s">
        <v>348</v>
      </c>
      <c r="K8" s="70">
        <v>11000</v>
      </c>
      <c r="L8" s="71">
        <v>2</v>
      </c>
      <c r="M8" s="325">
        <v>22000</v>
      </c>
      <c r="N8" s="86">
        <v>1840</v>
      </c>
      <c r="O8" s="448">
        <v>11000</v>
      </c>
      <c r="P8" s="454">
        <f t="shared" si="0"/>
        <v>11000</v>
      </c>
      <c r="Q8" s="72" t="s">
        <v>1124</v>
      </c>
    </row>
    <row r="9" spans="1:17" ht="90" customHeight="1">
      <c r="A9" s="86" t="s">
        <v>1116</v>
      </c>
      <c r="B9" s="72" t="s">
        <v>350</v>
      </c>
      <c r="C9" s="86">
        <v>58255</v>
      </c>
      <c r="D9" s="72" t="s">
        <v>1149</v>
      </c>
      <c r="E9" s="72" t="s">
        <v>63</v>
      </c>
      <c r="F9" s="72" t="s">
        <v>352</v>
      </c>
      <c r="G9" s="72" t="s">
        <v>353</v>
      </c>
      <c r="H9" s="72" t="s">
        <v>18</v>
      </c>
      <c r="I9" s="72" t="s">
        <v>491</v>
      </c>
      <c r="J9" s="72" t="s">
        <v>43</v>
      </c>
      <c r="K9" s="70">
        <v>30000</v>
      </c>
      <c r="L9" s="71">
        <v>1</v>
      </c>
      <c r="M9" s="325">
        <v>30000</v>
      </c>
      <c r="N9" s="86">
        <v>2109</v>
      </c>
      <c r="O9" s="448">
        <v>30000</v>
      </c>
      <c r="P9" s="454">
        <f t="shared" si="0"/>
        <v>30000</v>
      </c>
      <c r="Q9" s="86"/>
    </row>
    <row r="10" spans="1:17" ht="23.25" customHeight="1">
      <c r="G10" s="509" t="s">
        <v>1119</v>
      </c>
      <c r="H10" s="509"/>
      <c r="I10" s="509"/>
      <c r="J10" s="509"/>
      <c r="K10" s="509"/>
      <c r="L10" s="455"/>
      <c r="M10" s="456">
        <f>SUM(M4:M9)</f>
        <v>79891</v>
      </c>
      <c r="O10" s="457">
        <f>SUM(O4:O9)</f>
        <v>63891</v>
      </c>
      <c r="P10" s="458">
        <f>SUM(P4:P9)</f>
        <v>63891</v>
      </c>
      <c r="Q10" s="459"/>
    </row>
    <row r="11" spans="1:17">
      <c r="J11" s="1">
        <f>SUM(J6:J10)</f>
        <v>0</v>
      </c>
    </row>
  </sheetData>
  <mergeCells count="2">
    <mergeCell ref="A3:D3"/>
    <mergeCell ref="G10:K10"/>
  </mergeCells>
  <pageMargins left="1" right="0.45" top="0.75" bottom="0.75" header="0.3" footer="0.3"/>
  <pageSetup paperSize="5" scale="61" fitToHeight="0" orientation="landscape" r:id="rId1"/>
  <headerFooter differentFirst="1">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24"/>
  <sheetViews>
    <sheetView topLeftCell="A6" zoomScale="80" zoomScaleNormal="80" zoomScalePageLayoutView="60" workbookViewId="0">
      <selection activeCell="R38" sqref="R38"/>
    </sheetView>
  </sheetViews>
  <sheetFormatPr defaultRowHeight="15"/>
  <cols>
    <col min="2" max="2" width="14.7109375" style="1" customWidth="1"/>
    <col min="3" max="3" width="9.7109375" hidden="1" customWidth="1"/>
    <col min="4" max="4" width="14.42578125" style="1" customWidth="1"/>
    <col min="5" max="5" width="15.42578125" customWidth="1"/>
    <col min="6" max="6" width="22.5703125" style="1" customWidth="1"/>
    <col min="7" max="7" width="81" style="2" customWidth="1"/>
    <col min="8" max="8" width="15.85546875" style="1" hidden="1" customWidth="1"/>
    <col min="9" max="9" width="15.140625" style="1" customWidth="1"/>
    <col min="10" max="10" width="12.28515625" style="1" hidden="1" customWidth="1"/>
    <col min="11" max="11" width="11.85546875" style="158" customWidth="1"/>
    <col min="12" max="12" width="6.5703125" style="427" customWidth="1"/>
    <col min="13" max="13" width="15.5703125" style="428" bestFit="1" customWidth="1"/>
    <col min="14" max="14" width="0" hidden="1" customWidth="1"/>
    <col min="15" max="15" width="15.5703125" style="428" bestFit="1" customWidth="1"/>
    <col min="16" max="16" width="15.7109375" style="428" customWidth="1"/>
    <col min="17" max="17" width="11.42578125" style="428" customWidth="1"/>
  </cols>
  <sheetData>
    <row r="1" spans="1:17" ht="44.25" customHeight="1">
      <c r="A1" s="426" t="s">
        <v>994</v>
      </c>
    </row>
    <row r="2" spans="1:17" ht="60" customHeight="1">
      <c r="A2" s="429" t="s">
        <v>631</v>
      </c>
      <c r="B2" s="429" t="s">
        <v>995</v>
      </c>
      <c r="C2" s="430" t="s">
        <v>0</v>
      </c>
      <c r="D2" s="429" t="s">
        <v>573</v>
      </c>
      <c r="E2" s="429" t="s">
        <v>996</v>
      </c>
      <c r="F2" s="431" t="s">
        <v>409</v>
      </c>
      <c r="G2" s="429" t="s">
        <v>2</v>
      </c>
      <c r="H2" s="429" t="s">
        <v>405</v>
      </c>
      <c r="I2" s="429" t="s">
        <v>997</v>
      </c>
      <c r="J2" s="429" t="s">
        <v>998</v>
      </c>
      <c r="K2" s="432" t="s">
        <v>999</v>
      </c>
      <c r="L2" s="433" t="s">
        <v>3</v>
      </c>
      <c r="M2" s="434" t="s">
        <v>408</v>
      </c>
      <c r="N2" s="430" t="s">
        <v>574</v>
      </c>
      <c r="O2" s="435" t="s">
        <v>1000</v>
      </c>
      <c r="P2" s="511" t="s">
        <v>1001</v>
      </c>
      <c r="Q2" s="435" t="s">
        <v>781</v>
      </c>
    </row>
    <row r="3" spans="1:17" ht="25.5" customHeight="1">
      <c r="A3" s="510" t="s">
        <v>31</v>
      </c>
      <c r="B3" s="510"/>
      <c r="C3" s="510"/>
      <c r="D3" s="510"/>
      <c r="E3" s="73"/>
      <c r="F3" s="436"/>
      <c r="G3" s="437"/>
      <c r="H3" s="437"/>
      <c r="I3" s="437"/>
      <c r="J3" s="437"/>
      <c r="K3" s="438"/>
      <c r="L3" s="439"/>
      <c r="M3" s="440"/>
      <c r="N3" s="73"/>
      <c r="O3" s="441"/>
      <c r="P3" s="512"/>
      <c r="Q3" s="441"/>
    </row>
    <row r="4" spans="1:17" ht="278.25" customHeight="1">
      <c r="A4" s="86" t="s">
        <v>1002</v>
      </c>
      <c r="B4" s="72" t="s">
        <v>426</v>
      </c>
      <c r="C4" s="86">
        <v>57620</v>
      </c>
      <c r="D4" s="72" t="s">
        <v>1143</v>
      </c>
      <c r="E4" s="72" t="s">
        <v>428</v>
      </c>
      <c r="F4" s="72" t="s">
        <v>1003</v>
      </c>
      <c r="G4" s="72" t="s">
        <v>1004</v>
      </c>
      <c r="H4" s="72" t="s">
        <v>31</v>
      </c>
      <c r="I4" s="72" t="s">
        <v>1005</v>
      </c>
      <c r="J4" s="72" t="s">
        <v>13</v>
      </c>
      <c r="K4" s="70">
        <v>1300</v>
      </c>
      <c r="L4" s="442">
        <v>6</v>
      </c>
      <c r="M4" s="325">
        <v>7800</v>
      </c>
      <c r="N4" s="443">
        <v>2065</v>
      </c>
      <c r="O4" s="326">
        <v>7800</v>
      </c>
      <c r="P4" s="327">
        <f>O4</f>
        <v>7800</v>
      </c>
      <c r="Q4" s="444"/>
    </row>
    <row r="5" spans="1:17" ht="135" hidden="1">
      <c r="A5" s="86" t="s">
        <v>1006</v>
      </c>
      <c r="B5" s="72" t="s">
        <v>5</v>
      </c>
      <c r="C5" s="86">
        <v>54103</v>
      </c>
      <c r="D5" s="72" t="s">
        <v>6</v>
      </c>
      <c r="E5" s="72" t="s">
        <v>7</v>
      </c>
      <c r="F5" s="72" t="s">
        <v>357</v>
      </c>
      <c r="G5" s="72" t="s">
        <v>1007</v>
      </c>
      <c r="H5" s="72" t="s">
        <v>31</v>
      </c>
      <c r="I5" s="72" t="s">
        <v>1008</v>
      </c>
      <c r="J5" s="72" t="s">
        <v>348</v>
      </c>
      <c r="K5" s="70">
        <v>500</v>
      </c>
      <c r="L5" s="442">
        <v>1</v>
      </c>
      <c r="M5" s="325">
        <v>500</v>
      </c>
      <c r="N5" s="443">
        <v>2111</v>
      </c>
      <c r="O5" s="326">
        <v>0</v>
      </c>
      <c r="P5" s="327"/>
      <c r="Q5" s="444"/>
    </row>
    <row r="6" spans="1:17" ht="63" customHeight="1">
      <c r="A6" s="86" t="s">
        <v>1009</v>
      </c>
      <c r="B6" s="72" t="s">
        <v>293</v>
      </c>
      <c r="C6" s="86">
        <v>57745</v>
      </c>
      <c r="D6" s="72" t="s">
        <v>1134</v>
      </c>
      <c r="E6" s="72" t="s">
        <v>295</v>
      </c>
      <c r="F6" s="72" t="s">
        <v>360</v>
      </c>
      <c r="G6" s="72" t="s">
        <v>1010</v>
      </c>
      <c r="H6" s="72" t="s">
        <v>31</v>
      </c>
      <c r="I6" s="72" t="s">
        <v>1011</v>
      </c>
      <c r="J6" s="72" t="s">
        <v>13</v>
      </c>
      <c r="K6" s="70">
        <v>1200</v>
      </c>
      <c r="L6" s="442">
        <v>2</v>
      </c>
      <c r="M6" s="325">
        <v>2400</v>
      </c>
      <c r="N6" s="443">
        <v>2113</v>
      </c>
      <c r="O6" s="326">
        <v>1560</v>
      </c>
      <c r="P6" s="327">
        <f t="shared" ref="P6:P20" si="0">O6</f>
        <v>1560</v>
      </c>
      <c r="Q6" s="445" t="s">
        <v>1012</v>
      </c>
    </row>
    <row r="7" spans="1:17" ht="80.25" customHeight="1">
      <c r="A7" s="86" t="s">
        <v>1013</v>
      </c>
      <c r="B7" s="72" t="s">
        <v>24</v>
      </c>
      <c r="C7" s="86">
        <v>57700</v>
      </c>
      <c r="D7" s="72" t="s">
        <v>1144</v>
      </c>
      <c r="E7" s="72" t="s">
        <v>26</v>
      </c>
      <c r="F7" s="72" t="s">
        <v>30</v>
      </c>
      <c r="G7" s="72" t="s">
        <v>1014</v>
      </c>
      <c r="H7" s="72" t="s">
        <v>31</v>
      </c>
      <c r="I7" s="72" t="s">
        <v>491</v>
      </c>
      <c r="J7" s="72" t="s">
        <v>19</v>
      </c>
      <c r="K7" s="70">
        <v>1600</v>
      </c>
      <c r="L7" s="442">
        <v>31</v>
      </c>
      <c r="M7" s="325">
        <v>49600</v>
      </c>
      <c r="N7" s="443">
        <v>1802</v>
      </c>
      <c r="O7" s="326">
        <v>0</v>
      </c>
      <c r="P7" s="327">
        <f t="shared" si="0"/>
        <v>0</v>
      </c>
      <c r="Q7" s="445" t="s">
        <v>1015</v>
      </c>
    </row>
    <row r="8" spans="1:17" ht="93" customHeight="1">
      <c r="A8" s="86" t="s">
        <v>1016</v>
      </c>
      <c r="B8" s="72" t="s">
        <v>24</v>
      </c>
      <c r="C8" s="86">
        <v>57750</v>
      </c>
      <c r="D8" s="72" t="s">
        <v>1144</v>
      </c>
      <c r="E8" s="72" t="s">
        <v>26</v>
      </c>
      <c r="F8" s="72" t="s">
        <v>361</v>
      </c>
      <c r="G8" s="72" t="s">
        <v>1017</v>
      </c>
      <c r="H8" s="72" t="s">
        <v>31</v>
      </c>
      <c r="I8" s="72" t="s">
        <v>491</v>
      </c>
      <c r="J8" s="72" t="s">
        <v>13</v>
      </c>
      <c r="K8" s="70">
        <v>5500</v>
      </c>
      <c r="L8" s="442">
        <v>1</v>
      </c>
      <c r="M8" s="325">
        <v>5500</v>
      </c>
      <c r="N8" s="443">
        <v>2114</v>
      </c>
      <c r="O8" s="326">
        <v>4500</v>
      </c>
      <c r="P8" s="327">
        <f t="shared" si="0"/>
        <v>4500</v>
      </c>
      <c r="Q8" s="444"/>
    </row>
    <row r="9" spans="1:17" ht="64.5" customHeight="1">
      <c r="A9" s="86" t="s">
        <v>1018</v>
      </c>
      <c r="B9" s="72" t="s">
        <v>24</v>
      </c>
      <c r="C9" s="86">
        <v>57650</v>
      </c>
      <c r="D9" s="72" t="s">
        <v>1144</v>
      </c>
      <c r="E9" s="72" t="s">
        <v>26</v>
      </c>
      <c r="F9" s="72" t="s">
        <v>364</v>
      </c>
      <c r="G9" s="72" t="s">
        <v>1019</v>
      </c>
      <c r="H9" s="72" t="s">
        <v>31</v>
      </c>
      <c r="I9" s="72" t="s">
        <v>1020</v>
      </c>
      <c r="J9" s="72" t="s">
        <v>19</v>
      </c>
      <c r="K9" s="70">
        <v>1500</v>
      </c>
      <c r="L9" s="442">
        <v>2</v>
      </c>
      <c r="M9" s="325">
        <v>3000</v>
      </c>
      <c r="N9" s="443">
        <v>1928</v>
      </c>
      <c r="O9" s="326">
        <v>3000</v>
      </c>
      <c r="P9" s="327">
        <f t="shared" si="0"/>
        <v>3000</v>
      </c>
      <c r="Q9" s="444"/>
    </row>
    <row r="10" spans="1:17" ht="195.75" customHeight="1">
      <c r="A10" s="86" t="s">
        <v>1021</v>
      </c>
      <c r="B10" s="72" t="s">
        <v>310</v>
      </c>
      <c r="C10" s="86">
        <v>54103</v>
      </c>
      <c r="D10" s="72" t="s">
        <v>1142</v>
      </c>
      <c r="E10" s="72" t="s">
        <v>312</v>
      </c>
      <c r="F10" s="72" t="s">
        <v>315</v>
      </c>
      <c r="G10" s="72" t="s">
        <v>1022</v>
      </c>
      <c r="H10" s="72" t="s">
        <v>31</v>
      </c>
      <c r="I10" s="72" t="s">
        <v>1023</v>
      </c>
      <c r="J10" s="72" t="s">
        <v>19</v>
      </c>
      <c r="K10" s="70">
        <v>40000</v>
      </c>
      <c r="L10" s="442">
        <v>1</v>
      </c>
      <c r="M10" s="325">
        <v>40000</v>
      </c>
      <c r="N10" s="443">
        <v>1978</v>
      </c>
      <c r="O10" s="326">
        <v>25000</v>
      </c>
      <c r="P10" s="327">
        <f t="shared" si="0"/>
        <v>25000</v>
      </c>
      <c r="Q10" s="445" t="s">
        <v>1024</v>
      </c>
    </row>
    <row r="11" spans="1:17" ht="92.25" customHeight="1">
      <c r="A11" s="86" t="s">
        <v>1025</v>
      </c>
      <c r="B11" s="72" t="s">
        <v>310</v>
      </c>
      <c r="C11" s="86">
        <v>57620</v>
      </c>
      <c r="D11" s="72" t="s">
        <v>1145</v>
      </c>
      <c r="E11" s="72" t="s">
        <v>328</v>
      </c>
      <c r="F11" s="72" t="s">
        <v>329</v>
      </c>
      <c r="G11" s="72" t="s">
        <v>1026</v>
      </c>
      <c r="H11" s="72" t="s">
        <v>31</v>
      </c>
      <c r="I11" s="72" t="s">
        <v>1023</v>
      </c>
      <c r="J11" s="72">
        <f>SUM(J6:J10)</f>
        <v>0</v>
      </c>
      <c r="K11" s="70">
        <v>10000</v>
      </c>
      <c r="L11" s="442">
        <v>1</v>
      </c>
      <c r="M11" s="325">
        <v>10000</v>
      </c>
      <c r="N11" s="443">
        <v>1979</v>
      </c>
      <c r="O11" s="326">
        <v>13000</v>
      </c>
      <c r="P11" s="327">
        <f t="shared" si="0"/>
        <v>13000</v>
      </c>
      <c r="Q11" s="444"/>
    </row>
    <row r="12" spans="1:17" ht="60">
      <c r="A12" s="86" t="s">
        <v>1027</v>
      </c>
      <c r="B12" s="72" t="s">
        <v>310</v>
      </c>
      <c r="C12" s="86">
        <v>57625</v>
      </c>
      <c r="D12" s="72" t="s">
        <v>1146</v>
      </c>
      <c r="E12" s="72" t="s">
        <v>332</v>
      </c>
      <c r="F12" s="72" t="s">
        <v>336</v>
      </c>
      <c r="G12" s="72" t="s">
        <v>475</v>
      </c>
      <c r="H12" s="72" t="s">
        <v>31</v>
      </c>
      <c r="I12" s="72" t="s">
        <v>1005</v>
      </c>
      <c r="J12" s="72" t="s">
        <v>10</v>
      </c>
      <c r="K12" s="70">
        <v>5000</v>
      </c>
      <c r="L12" s="442">
        <v>1</v>
      </c>
      <c r="M12" s="325">
        <v>5000</v>
      </c>
      <c r="N12" s="443">
        <v>1975</v>
      </c>
      <c r="O12" s="326">
        <v>4000</v>
      </c>
      <c r="P12" s="327">
        <f t="shared" si="0"/>
        <v>4000</v>
      </c>
      <c r="Q12" s="444"/>
    </row>
    <row r="13" spans="1:17" ht="121.5" customHeight="1">
      <c r="A13" s="86" t="s">
        <v>1028</v>
      </c>
      <c r="B13" s="72" t="s">
        <v>1029</v>
      </c>
      <c r="C13" s="86">
        <v>57700</v>
      </c>
      <c r="D13" s="72" t="s">
        <v>1147</v>
      </c>
      <c r="E13" s="72" t="s">
        <v>1031</v>
      </c>
      <c r="F13" s="72" t="s">
        <v>1032</v>
      </c>
      <c r="G13" s="72" t="s">
        <v>1033</v>
      </c>
      <c r="H13" s="72" t="s">
        <v>31</v>
      </c>
      <c r="I13" s="72" t="s">
        <v>1034</v>
      </c>
      <c r="J13" s="72" t="s">
        <v>13</v>
      </c>
      <c r="K13" s="70">
        <v>1400</v>
      </c>
      <c r="L13" s="442">
        <v>133</v>
      </c>
      <c r="M13" s="325">
        <v>186200</v>
      </c>
      <c r="N13" s="443">
        <v>2142</v>
      </c>
      <c r="O13" s="326">
        <v>186200</v>
      </c>
      <c r="P13" s="327">
        <f t="shared" si="0"/>
        <v>186200</v>
      </c>
      <c r="Q13" s="444"/>
    </row>
    <row r="14" spans="1:17" ht="165">
      <c r="A14" s="86" t="s">
        <v>1035</v>
      </c>
      <c r="B14" s="72" t="s">
        <v>1029</v>
      </c>
      <c r="C14" s="86">
        <v>57745</v>
      </c>
      <c r="D14" s="72" t="s">
        <v>1030</v>
      </c>
      <c r="E14" s="72" t="s">
        <v>1031</v>
      </c>
      <c r="F14" s="72" t="s">
        <v>1036</v>
      </c>
      <c r="G14" s="72" t="s">
        <v>1037</v>
      </c>
      <c r="H14" s="72" t="s">
        <v>31</v>
      </c>
      <c r="I14" s="72" t="s">
        <v>1034</v>
      </c>
      <c r="J14" s="72" t="s">
        <v>13</v>
      </c>
      <c r="K14" s="70">
        <v>1500</v>
      </c>
      <c r="L14" s="442">
        <v>62</v>
      </c>
      <c r="M14" s="325">
        <v>93000</v>
      </c>
      <c r="N14" s="443">
        <v>2142</v>
      </c>
      <c r="O14" s="326">
        <v>93000</v>
      </c>
      <c r="P14" s="327">
        <f t="shared" si="0"/>
        <v>93000</v>
      </c>
      <c r="Q14" s="444"/>
    </row>
    <row r="15" spans="1:17" ht="108" customHeight="1">
      <c r="A15" s="86" t="s">
        <v>1038</v>
      </c>
      <c r="B15" s="72" t="s">
        <v>1029</v>
      </c>
      <c r="C15" s="86">
        <v>57620</v>
      </c>
      <c r="D15" s="72" t="s">
        <v>1148</v>
      </c>
      <c r="E15" s="72" t="s">
        <v>1039</v>
      </c>
      <c r="F15" s="72" t="s">
        <v>1040</v>
      </c>
      <c r="G15" s="72" t="s">
        <v>1130</v>
      </c>
      <c r="H15" s="72" t="s">
        <v>31</v>
      </c>
      <c r="I15" s="72" t="s">
        <v>1034</v>
      </c>
      <c r="J15" s="72" t="s">
        <v>13</v>
      </c>
      <c r="K15" s="70">
        <v>2215</v>
      </c>
      <c r="L15" s="442">
        <v>40</v>
      </c>
      <c r="M15" s="325">
        <v>88600</v>
      </c>
      <c r="N15" s="443">
        <v>2142</v>
      </c>
      <c r="O15" s="326">
        <v>88600</v>
      </c>
      <c r="P15" s="327">
        <f t="shared" si="0"/>
        <v>88600</v>
      </c>
      <c r="Q15" s="444"/>
    </row>
    <row r="16" spans="1:17" ht="166.5" customHeight="1">
      <c r="A16" s="86" t="s">
        <v>1041</v>
      </c>
      <c r="B16" s="72" t="s">
        <v>1029</v>
      </c>
      <c r="C16" s="86">
        <v>57750</v>
      </c>
      <c r="D16" s="72" t="s">
        <v>1147</v>
      </c>
      <c r="E16" s="72" t="s">
        <v>1031</v>
      </c>
      <c r="F16" s="72" t="s">
        <v>1042</v>
      </c>
      <c r="G16" s="72" t="s">
        <v>1043</v>
      </c>
      <c r="H16" s="72" t="s">
        <v>31</v>
      </c>
      <c r="I16" s="72" t="s">
        <v>1034</v>
      </c>
      <c r="J16" s="72" t="s">
        <v>13</v>
      </c>
      <c r="K16" s="70">
        <v>5778</v>
      </c>
      <c r="L16" s="442">
        <v>9</v>
      </c>
      <c r="M16" s="325">
        <v>52002</v>
      </c>
      <c r="N16" s="443">
        <v>2142</v>
      </c>
      <c r="O16" s="326">
        <v>95000</v>
      </c>
      <c r="P16" s="327">
        <f t="shared" si="0"/>
        <v>95000</v>
      </c>
      <c r="Q16" s="445" t="s">
        <v>1044</v>
      </c>
    </row>
    <row r="17" spans="1:17" ht="120.75" customHeight="1">
      <c r="A17" s="86" t="s">
        <v>1045</v>
      </c>
      <c r="B17" s="72" t="s">
        <v>1029</v>
      </c>
      <c r="C17" s="86">
        <v>57750</v>
      </c>
      <c r="D17" s="72" t="s">
        <v>1147</v>
      </c>
      <c r="E17" s="72" t="s">
        <v>1031</v>
      </c>
      <c r="F17" s="72" t="s">
        <v>1046</v>
      </c>
      <c r="G17" s="72" t="s">
        <v>1047</v>
      </c>
      <c r="H17" s="72" t="s">
        <v>31</v>
      </c>
      <c r="I17" s="72" t="s">
        <v>1034</v>
      </c>
      <c r="J17" s="72" t="s">
        <v>13</v>
      </c>
      <c r="K17" s="70">
        <v>1000</v>
      </c>
      <c r="L17" s="442">
        <v>5</v>
      </c>
      <c r="M17" s="325">
        <v>5000</v>
      </c>
      <c r="N17" s="443">
        <v>2142</v>
      </c>
      <c r="O17" s="326">
        <v>5000</v>
      </c>
      <c r="P17" s="327">
        <f t="shared" si="0"/>
        <v>5000</v>
      </c>
      <c r="Q17" s="444"/>
    </row>
    <row r="18" spans="1:17" ht="76.5" customHeight="1">
      <c r="A18" s="86" t="s">
        <v>1048</v>
      </c>
      <c r="B18" s="72" t="s">
        <v>1029</v>
      </c>
      <c r="C18" s="86">
        <v>57940</v>
      </c>
      <c r="D18" s="72" t="s">
        <v>1147</v>
      </c>
      <c r="E18" s="72" t="s">
        <v>1031</v>
      </c>
      <c r="F18" s="72" t="s">
        <v>1049</v>
      </c>
      <c r="G18" s="72" t="s">
        <v>1050</v>
      </c>
      <c r="H18" s="72" t="s">
        <v>31</v>
      </c>
      <c r="I18" s="72" t="s">
        <v>1034</v>
      </c>
      <c r="J18" s="72" t="s">
        <v>13</v>
      </c>
      <c r="K18" s="70">
        <v>3160</v>
      </c>
      <c r="L18" s="442">
        <v>37</v>
      </c>
      <c r="M18" s="325">
        <v>116920</v>
      </c>
      <c r="N18" s="443">
        <v>2142</v>
      </c>
      <c r="O18" s="326">
        <v>116920</v>
      </c>
      <c r="P18" s="327">
        <f t="shared" si="0"/>
        <v>116920</v>
      </c>
      <c r="Q18" s="445"/>
    </row>
    <row r="19" spans="1:17" ht="61.5" customHeight="1">
      <c r="A19" s="86" t="s">
        <v>1051</v>
      </c>
      <c r="B19" s="72" t="s">
        <v>1029</v>
      </c>
      <c r="C19" s="86">
        <v>57940</v>
      </c>
      <c r="D19" s="72" t="s">
        <v>1147</v>
      </c>
      <c r="E19" s="72" t="s">
        <v>1052</v>
      </c>
      <c r="F19" s="72" t="s">
        <v>1053</v>
      </c>
      <c r="G19" s="72" t="s">
        <v>1054</v>
      </c>
      <c r="H19" s="72" t="s">
        <v>31</v>
      </c>
      <c r="I19" s="72" t="s">
        <v>1034</v>
      </c>
      <c r="J19" s="72"/>
      <c r="K19" s="70">
        <v>85000</v>
      </c>
      <c r="L19" s="442">
        <v>1</v>
      </c>
      <c r="M19" s="325">
        <v>85000</v>
      </c>
      <c r="N19" s="443">
        <v>2142</v>
      </c>
      <c r="O19" s="326">
        <v>85000</v>
      </c>
      <c r="P19" s="327">
        <f t="shared" si="0"/>
        <v>85000</v>
      </c>
      <c r="Q19" s="445" t="s">
        <v>1055</v>
      </c>
    </row>
    <row r="20" spans="1:17" ht="59.25" customHeight="1">
      <c r="A20" s="86" t="s">
        <v>1056</v>
      </c>
      <c r="B20" s="72" t="s">
        <v>1029</v>
      </c>
      <c r="C20" s="86">
        <v>57940</v>
      </c>
      <c r="D20" s="72" t="s">
        <v>1147</v>
      </c>
      <c r="E20" s="72" t="s">
        <v>1031</v>
      </c>
      <c r="F20" s="72" t="s">
        <v>423</v>
      </c>
      <c r="G20" s="72" t="s">
        <v>1057</v>
      </c>
      <c r="H20" s="72" t="s">
        <v>31</v>
      </c>
      <c r="I20" s="72"/>
      <c r="J20" s="72"/>
      <c r="K20" s="70">
        <v>10000</v>
      </c>
      <c r="L20" s="442">
        <v>1</v>
      </c>
      <c r="M20" s="325">
        <v>10000</v>
      </c>
      <c r="N20" s="443">
        <v>2142</v>
      </c>
      <c r="O20" s="326">
        <v>10000</v>
      </c>
      <c r="P20" s="327">
        <f t="shared" si="0"/>
        <v>10000</v>
      </c>
      <c r="Q20" s="445" t="s">
        <v>1055</v>
      </c>
    </row>
    <row r="21" spans="1:17" ht="37.5" customHeight="1">
      <c r="A21" s="86"/>
      <c r="B21" s="506"/>
      <c r="C21" s="507"/>
      <c r="D21" s="508"/>
      <c r="E21" s="72"/>
      <c r="F21" s="72"/>
      <c r="G21" s="513" t="s">
        <v>1125</v>
      </c>
      <c r="H21" s="514"/>
      <c r="I21" s="514"/>
      <c r="J21" s="515"/>
      <c r="K21" s="416"/>
      <c r="L21" s="442"/>
      <c r="M21" s="123">
        <f>SUM(M4:M20)</f>
        <v>760522</v>
      </c>
      <c r="N21" s="443"/>
      <c r="O21" s="311">
        <f>SUM(O4:O20)</f>
        <v>738580</v>
      </c>
      <c r="P21" s="315">
        <f>SUM(P4:P20)</f>
        <v>738580</v>
      </c>
      <c r="Q21" s="416"/>
    </row>
    <row r="23" spans="1:17">
      <c r="L23" s="427" t="s">
        <v>421</v>
      </c>
      <c r="M23" s="428">
        <f>M4+M6+M9+M10+M10+M11+M12</f>
        <v>108200</v>
      </c>
      <c r="O23" s="428">
        <f>O4+O6+O9+O10+O10+O11+O12</f>
        <v>79360</v>
      </c>
    </row>
    <row r="24" spans="1:17">
      <c r="L24" s="427" t="s">
        <v>423</v>
      </c>
      <c r="M24" s="428">
        <f>M21-M23</f>
        <v>652322</v>
      </c>
      <c r="O24" s="428">
        <f>O21-O23</f>
        <v>659220</v>
      </c>
    </row>
  </sheetData>
  <mergeCells count="4">
    <mergeCell ref="A3:D3"/>
    <mergeCell ref="B21:D21"/>
    <mergeCell ref="P2:P3"/>
    <mergeCell ref="G21:J21"/>
  </mergeCells>
  <pageMargins left="1" right="0.45" top="0.75" bottom="0.75" header="0.3" footer="0.3"/>
  <pageSetup paperSize="5" scale="64" fitToHeight="0" orientation="landscape" r:id="rId1"/>
  <headerFooter differentFirst="1">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7"/>
  <sheetViews>
    <sheetView zoomScale="70" zoomScaleNormal="70" zoomScalePageLayoutView="50" workbookViewId="0">
      <selection activeCell="E24" sqref="E24"/>
    </sheetView>
  </sheetViews>
  <sheetFormatPr defaultRowHeight="15"/>
  <cols>
    <col min="1" max="1" width="10.42578125" customWidth="1"/>
    <col min="2" max="2" width="14.7109375" style="1" customWidth="1"/>
    <col min="3" max="3" width="9.7109375" hidden="1" customWidth="1"/>
    <col min="4" max="4" width="14.42578125" style="1" customWidth="1"/>
    <col min="5" max="5" width="14.42578125" customWidth="1"/>
    <col min="6" max="6" width="24.7109375" style="1" customWidth="1"/>
    <col min="7" max="7" width="92.28515625" style="2" customWidth="1"/>
    <col min="8" max="8" width="17.85546875" style="1" customWidth="1"/>
    <col min="9" max="9" width="23" style="1" customWidth="1"/>
    <col min="10" max="10" width="12.28515625" style="1" hidden="1" customWidth="1"/>
    <col min="11" max="11" width="11.85546875" style="158" customWidth="1"/>
    <col min="12" max="12" width="6.5703125" style="427" customWidth="1"/>
    <col min="13" max="13" width="17.5703125" style="428" customWidth="1"/>
    <col min="14" max="14" width="0" hidden="1" customWidth="1"/>
    <col min="15" max="15" width="17.85546875" style="428" customWidth="1"/>
    <col min="16" max="16" width="18.5703125" style="428" customWidth="1"/>
    <col min="17" max="17" width="14.28515625" customWidth="1"/>
  </cols>
  <sheetData>
    <row r="1" spans="1:17" ht="44.25" customHeight="1">
      <c r="A1" s="426" t="s">
        <v>1058</v>
      </c>
    </row>
    <row r="2" spans="1:17" ht="62.25" customHeight="1">
      <c r="A2" s="482" t="s">
        <v>631</v>
      </c>
      <c r="B2" s="482" t="s">
        <v>995</v>
      </c>
      <c r="C2" s="481" t="s">
        <v>0</v>
      </c>
      <c r="D2" s="482" t="s">
        <v>573</v>
      </c>
      <c r="E2" s="482" t="s">
        <v>996</v>
      </c>
      <c r="F2" s="483" t="s">
        <v>409</v>
      </c>
      <c r="G2" s="482" t="s">
        <v>2</v>
      </c>
      <c r="H2" s="482" t="s">
        <v>405</v>
      </c>
      <c r="I2" s="482" t="s">
        <v>997</v>
      </c>
      <c r="J2" s="482" t="s">
        <v>998</v>
      </c>
      <c r="K2" s="484" t="s">
        <v>999</v>
      </c>
      <c r="L2" s="485" t="s">
        <v>3</v>
      </c>
      <c r="M2" s="486" t="s">
        <v>408</v>
      </c>
      <c r="N2" s="481" t="s">
        <v>574</v>
      </c>
      <c r="O2" s="484" t="s">
        <v>1000</v>
      </c>
      <c r="P2" s="487" t="s">
        <v>1001</v>
      </c>
      <c r="Q2" s="488" t="s">
        <v>781</v>
      </c>
    </row>
    <row r="3" spans="1:17" ht="27" customHeight="1">
      <c r="A3" s="506" t="s">
        <v>1059</v>
      </c>
      <c r="B3" s="507"/>
      <c r="C3" s="507"/>
      <c r="D3" s="508"/>
      <c r="E3" s="72"/>
      <c r="F3" s="72"/>
      <c r="G3" s="72"/>
      <c r="H3" s="72"/>
      <c r="I3" s="72"/>
      <c r="J3" s="72"/>
      <c r="K3" s="416"/>
      <c r="L3" s="71"/>
      <c r="M3" s="123"/>
      <c r="N3" s="86"/>
      <c r="O3" s="311"/>
      <c r="P3" s="315"/>
      <c r="Q3" s="86"/>
    </row>
    <row r="4" spans="1:17" ht="60" customHeight="1">
      <c r="A4" s="86" t="s">
        <v>1060</v>
      </c>
      <c r="B4" s="72" t="s">
        <v>374</v>
      </c>
      <c r="C4" s="447"/>
      <c r="D4" s="72" t="s">
        <v>1133</v>
      </c>
      <c r="E4" s="72" t="s">
        <v>376</v>
      </c>
      <c r="F4" s="72" t="s">
        <v>1061</v>
      </c>
      <c r="G4" s="72" t="s">
        <v>1062</v>
      </c>
      <c r="H4" s="72" t="s">
        <v>81</v>
      </c>
      <c r="I4" s="72"/>
      <c r="J4" s="72" t="s">
        <v>126</v>
      </c>
      <c r="K4" s="70">
        <v>81737</v>
      </c>
      <c r="L4" s="71">
        <v>1</v>
      </c>
      <c r="M4" s="325">
        <v>81737</v>
      </c>
      <c r="N4" s="86"/>
      <c r="O4" s="326">
        <v>81737</v>
      </c>
      <c r="P4" s="327">
        <f>O4</f>
        <v>81737</v>
      </c>
      <c r="Q4" s="86"/>
    </row>
    <row r="5" spans="1:17" ht="63" customHeight="1">
      <c r="A5" s="86" t="s">
        <v>1009</v>
      </c>
      <c r="B5" s="72" t="s">
        <v>293</v>
      </c>
      <c r="C5" s="86">
        <v>57745</v>
      </c>
      <c r="D5" s="72" t="s">
        <v>1134</v>
      </c>
      <c r="E5" s="72" t="s">
        <v>295</v>
      </c>
      <c r="F5" s="72" t="s">
        <v>360</v>
      </c>
      <c r="G5" s="72" t="s">
        <v>1010</v>
      </c>
      <c r="H5" s="72" t="s">
        <v>31</v>
      </c>
      <c r="I5" s="72" t="s">
        <v>1011</v>
      </c>
      <c r="J5" s="72" t="s">
        <v>13</v>
      </c>
      <c r="K5" s="70">
        <v>1200</v>
      </c>
      <c r="L5" s="442">
        <v>2</v>
      </c>
      <c r="M5" s="325">
        <v>2400</v>
      </c>
      <c r="N5" s="443">
        <v>2113</v>
      </c>
      <c r="O5" s="326">
        <f>2400-1560</f>
        <v>840</v>
      </c>
      <c r="P5" s="327">
        <f t="shared" ref="P5:P26" si="0">O5</f>
        <v>840</v>
      </c>
      <c r="Q5" s="445" t="s">
        <v>1063</v>
      </c>
    </row>
    <row r="6" spans="1:17" ht="76.5" customHeight="1">
      <c r="A6" s="86" t="s">
        <v>1064</v>
      </c>
      <c r="B6" s="72" t="s">
        <v>374</v>
      </c>
      <c r="C6" s="86">
        <v>57700</v>
      </c>
      <c r="D6" s="72" t="s">
        <v>1133</v>
      </c>
      <c r="E6" s="72" t="s">
        <v>376</v>
      </c>
      <c r="F6" s="72" t="s">
        <v>377</v>
      </c>
      <c r="G6" s="72" t="s">
        <v>377</v>
      </c>
      <c r="H6" s="72" t="s">
        <v>81</v>
      </c>
      <c r="I6" s="72" t="s">
        <v>1065</v>
      </c>
      <c r="J6" s="72" t="s">
        <v>126</v>
      </c>
      <c r="K6" s="70">
        <v>15000</v>
      </c>
      <c r="L6" s="71">
        <v>1</v>
      </c>
      <c r="M6" s="325">
        <v>15000</v>
      </c>
      <c r="N6" s="86">
        <v>2117</v>
      </c>
      <c r="O6" s="326">
        <v>15000</v>
      </c>
      <c r="P6" s="327">
        <f t="shared" si="0"/>
        <v>15000</v>
      </c>
      <c r="Q6" s="86"/>
    </row>
    <row r="7" spans="1:17" ht="66.75" customHeight="1">
      <c r="A7" s="86" t="s">
        <v>1066</v>
      </c>
      <c r="B7" s="72" t="s">
        <v>76</v>
      </c>
      <c r="C7" s="86">
        <v>57700</v>
      </c>
      <c r="D7" s="72" t="s">
        <v>1135</v>
      </c>
      <c r="E7" s="72" t="s">
        <v>78</v>
      </c>
      <c r="F7" s="72" t="s">
        <v>79</v>
      </c>
      <c r="G7" s="72" t="s">
        <v>80</v>
      </c>
      <c r="H7" s="72" t="s">
        <v>81</v>
      </c>
      <c r="I7" s="72" t="s">
        <v>1067</v>
      </c>
      <c r="J7" s="72" t="s">
        <v>19</v>
      </c>
      <c r="K7" s="70">
        <v>1400</v>
      </c>
      <c r="L7" s="71">
        <v>35</v>
      </c>
      <c r="M7" s="325">
        <v>49000</v>
      </c>
      <c r="N7" s="86">
        <v>1836</v>
      </c>
      <c r="O7" s="326">
        <v>49000</v>
      </c>
      <c r="P7" s="327">
        <f t="shared" si="0"/>
        <v>49000</v>
      </c>
      <c r="Q7" s="86"/>
    </row>
    <row r="8" spans="1:17" ht="90.75" customHeight="1">
      <c r="A8" s="86" t="s">
        <v>1068</v>
      </c>
      <c r="B8" s="72" t="s">
        <v>76</v>
      </c>
      <c r="C8" s="86">
        <v>57700</v>
      </c>
      <c r="D8" s="72" t="s">
        <v>1135</v>
      </c>
      <c r="E8" s="72" t="s">
        <v>78</v>
      </c>
      <c r="F8" s="72" t="s">
        <v>82</v>
      </c>
      <c r="G8" s="72" t="s">
        <v>83</v>
      </c>
      <c r="H8" s="72" t="s">
        <v>81</v>
      </c>
      <c r="I8" s="72" t="s">
        <v>1067</v>
      </c>
      <c r="J8" s="72" t="s">
        <v>19</v>
      </c>
      <c r="K8" s="70">
        <v>1400</v>
      </c>
      <c r="L8" s="71">
        <v>37</v>
      </c>
      <c r="M8" s="325">
        <v>51800</v>
      </c>
      <c r="N8" s="86">
        <v>1837</v>
      </c>
      <c r="O8" s="326">
        <v>51800</v>
      </c>
      <c r="P8" s="327">
        <f t="shared" si="0"/>
        <v>51800</v>
      </c>
      <c r="Q8" s="86"/>
    </row>
    <row r="9" spans="1:17" ht="92.25" customHeight="1">
      <c r="A9" s="86" t="s">
        <v>1069</v>
      </c>
      <c r="B9" s="72" t="s">
        <v>76</v>
      </c>
      <c r="C9" s="86">
        <v>57700</v>
      </c>
      <c r="D9" s="72" t="s">
        <v>1135</v>
      </c>
      <c r="E9" s="72" t="s">
        <v>78</v>
      </c>
      <c r="F9" s="72" t="s">
        <v>84</v>
      </c>
      <c r="G9" s="72" t="s">
        <v>85</v>
      </c>
      <c r="H9" s="72" t="s">
        <v>81</v>
      </c>
      <c r="I9" s="72" t="s">
        <v>1067</v>
      </c>
      <c r="J9" s="72" t="s">
        <v>86</v>
      </c>
      <c r="K9" s="70">
        <v>1400</v>
      </c>
      <c r="L9" s="71">
        <v>20</v>
      </c>
      <c r="M9" s="325">
        <v>28000</v>
      </c>
      <c r="N9" s="86">
        <v>1838</v>
      </c>
      <c r="O9" s="326">
        <v>28000</v>
      </c>
      <c r="P9" s="327">
        <f t="shared" si="0"/>
        <v>28000</v>
      </c>
      <c r="Q9" s="86"/>
    </row>
    <row r="10" spans="1:17" ht="60" customHeight="1">
      <c r="A10" s="86" t="s">
        <v>1070</v>
      </c>
      <c r="B10" s="72" t="s">
        <v>76</v>
      </c>
      <c r="C10" s="86">
        <v>57620</v>
      </c>
      <c r="D10" s="72" t="s">
        <v>1136</v>
      </c>
      <c r="E10" s="72" t="s">
        <v>128</v>
      </c>
      <c r="F10" s="72" t="s">
        <v>289</v>
      </c>
      <c r="G10" s="72" t="s">
        <v>290</v>
      </c>
      <c r="H10" s="72" t="s">
        <v>81</v>
      </c>
      <c r="I10" s="72" t="s">
        <v>1005</v>
      </c>
      <c r="J10" s="72" t="s">
        <v>19</v>
      </c>
      <c r="K10" s="70">
        <v>495</v>
      </c>
      <c r="L10" s="71">
        <v>5</v>
      </c>
      <c r="M10" s="325">
        <v>2475</v>
      </c>
      <c r="N10" s="86">
        <v>1786</v>
      </c>
      <c r="O10" s="326">
        <v>2475</v>
      </c>
      <c r="P10" s="327">
        <f t="shared" si="0"/>
        <v>2475</v>
      </c>
      <c r="Q10" s="86"/>
    </row>
    <row r="11" spans="1:17" ht="358.5" customHeight="1">
      <c r="A11" s="86" t="s">
        <v>1071</v>
      </c>
      <c r="B11" s="72" t="s">
        <v>310</v>
      </c>
      <c r="C11" s="86">
        <v>57620</v>
      </c>
      <c r="D11" s="72" t="s">
        <v>1137</v>
      </c>
      <c r="E11" s="72" t="s">
        <v>319</v>
      </c>
      <c r="F11" s="72" t="s">
        <v>322</v>
      </c>
      <c r="G11" s="72" t="s">
        <v>1072</v>
      </c>
      <c r="H11" s="72" t="s">
        <v>81</v>
      </c>
      <c r="I11" s="72" t="s">
        <v>1005</v>
      </c>
      <c r="J11" s="72">
        <f>SUM(J6:J10)</f>
        <v>0</v>
      </c>
      <c r="K11" s="70">
        <v>5000</v>
      </c>
      <c r="L11" s="71">
        <v>1</v>
      </c>
      <c r="M11" s="325">
        <v>5000</v>
      </c>
      <c r="N11" s="86">
        <v>1974</v>
      </c>
      <c r="O11" s="326">
        <v>5000</v>
      </c>
      <c r="P11" s="327">
        <f t="shared" si="0"/>
        <v>5000</v>
      </c>
      <c r="Q11" s="86"/>
    </row>
    <row r="12" spans="1:17" ht="225.75" customHeight="1">
      <c r="A12" s="86" t="s">
        <v>1073</v>
      </c>
      <c r="B12" s="72" t="s">
        <v>310</v>
      </c>
      <c r="C12" s="86">
        <v>57620</v>
      </c>
      <c r="D12" s="72" t="s">
        <v>1137</v>
      </c>
      <c r="E12" s="72" t="s">
        <v>319</v>
      </c>
      <c r="F12" s="72" t="s">
        <v>323</v>
      </c>
      <c r="G12" s="72" t="s">
        <v>1129</v>
      </c>
      <c r="H12" s="72" t="s">
        <v>81</v>
      </c>
      <c r="I12" s="72" t="s">
        <v>1005</v>
      </c>
      <c r="J12" s="72" t="s">
        <v>16</v>
      </c>
      <c r="K12" s="70">
        <v>4000</v>
      </c>
      <c r="L12" s="71">
        <v>1</v>
      </c>
      <c r="M12" s="325">
        <v>4000</v>
      </c>
      <c r="N12" s="86">
        <v>1974</v>
      </c>
      <c r="O12" s="326">
        <v>4000</v>
      </c>
      <c r="P12" s="327">
        <f t="shared" si="0"/>
        <v>4000</v>
      </c>
      <c r="Q12" s="86"/>
    </row>
    <row r="13" spans="1:17" ht="256.5" customHeight="1">
      <c r="A13" s="86" t="s">
        <v>1074</v>
      </c>
      <c r="B13" s="72" t="s">
        <v>310</v>
      </c>
      <c r="C13" s="86">
        <v>57620</v>
      </c>
      <c r="D13" s="72" t="s">
        <v>1137</v>
      </c>
      <c r="E13" s="72" t="s">
        <v>319</v>
      </c>
      <c r="F13" s="72" t="s">
        <v>324</v>
      </c>
      <c r="G13" s="72" t="s">
        <v>1131</v>
      </c>
      <c r="H13" s="72" t="s">
        <v>81</v>
      </c>
      <c r="I13" s="72" t="s">
        <v>1005</v>
      </c>
      <c r="J13" s="72" t="s">
        <v>10</v>
      </c>
      <c r="K13" s="70">
        <v>3000</v>
      </c>
      <c r="L13" s="71">
        <v>1</v>
      </c>
      <c r="M13" s="325">
        <v>3000</v>
      </c>
      <c r="N13" s="86">
        <v>1974</v>
      </c>
      <c r="O13" s="326">
        <v>3000</v>
      </c>
      <c r="P13" s="327">
        <f t="shared" si="0"/>
        <v>3000</v>
      </c>
      <c r="Q13" s="86"/>
    </row>
    <row r="14" spans="1:17" ht="75.75" customHeight="1">
      <c r="A14" s="86" t="s">
        <v>1075</v>
      </c>
      <c r="B14" s="72" t="s">
        <v>374</v>
      </c>
      <c r="C14" s="86">
        <v>57865</v>
      </c>
      <c r="D14" s="72" t="s">
        <v>1133</v>
      </c>
      <c r="E14" s="72" t="s">
        <v>376</v>
      </c>
      <c r="F14" s="72" t="s">
        <v>378</v>
      </c>
      <c r="G14" s="72" t="s">
        <v>378</v>
      </c>
      <c r="H14" s="72" t="s">
        <v>115</v>
      </c>
      <c r="I14" s="72" t="s">
        <v>1065</v>
      </c>
      <c r="J14" s="72" t="s">
        <v>126</v>
      </c>
      <c r="K14" s="70">
        <v>20000</v>
      </c>
      <c r="L14" s="71">
        <v>1</v>
      </c>
      <c r="M14" s="325">
        <v>20000</v>
      </c>
      <c r="N14" s="86">
        <v>2117</v>
      </c>
      <c r="O14" s="326">
        <v>20000</v>
      </c>
      <c r="P14" s="327">
        <f t="shared" si="0"/>
        <v>20000</v>
      </c>
      <c r="Q14" s="86"/>
    </row>
    <row r="15" spans="1:17" ht="75.75" customHeight="1">
      <c r="A15" s="86" t="s">
        <v>1076</v>
      </c>
      <c r="B15" s="72" t="s">
        <v>374</v>
      </c>
      <c r="C15" s="86">
        <v>58020</v>
      </c>
      <c r="D15" s="72" t="s">
        <v>1133</v>
      </c>
      <c r="E15" s="72" t="s">
        <v>376</v>
      </c>
      <c r="F15" s="72" t="s">
        <v>379</v>
      </c>
      <c r="G15" s="72" t="s">
        <v>379</v>
      </c>
      <c r="H15" s="72" t="s">
        <v>115</v>
      </c>
      <c r="I15" s="72" t="s">
        <v>1065</v>
      </c>
      <c r="J15" s="72" t="s">
        <v>126</v>
      </c>
      <c r="K15" s="70">
        <v>15000</v>
      </c>
      <c r="L15" s="71">
        <v>1</v>
      </c>
      <c r="M15" s="325">
        <v>15000</v>
      </c>
      <c r="N15" s="86">
        <v>2117</v>
      </c>
      <c r="O15" s="326">
        <v>15000</v>
      </c>
      <c r="P15" s="327">
        <f t="shared" si="0"/>
        <v>15000</v>
      </c>
      <c r="Q15" s="86"/>
    </row>
    <row r="16" spans="1:17" ht="73.5" customHeight="1">
      <c r="A16" s="86" t="s">
        <v>1077</v>
      </c>
      <c r="B16" s="72" t="s">
        <v>87</v>
      </c>
      <c r="C16" s="86">
        <v>58020</v>
      </c>
      <c r="D16" s="72" t="s">
        <v>1138</v>
      </c>
      <c r="E16" s="72" t="s">
        <v>113</v>
      </c>
      <c r="F16" s="72" t="s">
        <v>1078</v>
      </c>
      <c r="G16" s="72" t="s">
        <v>1079</v>
      </c>
      <c r="H16" s="72" t="s">
        <v>115</v>
      </c>
      <c r="I16" s="72" t="s">
        <v>1080</v>
      </c>
      <c r="J16" s="72" t="s">
        <v>13</v>
      </c>
      <c r="K16" s="70">
        <v>645</v>
      </c>
      <c r="L16" s="71">
        <v>2</v>
      </c>
      <c r="M16" s="325">
        <v>1290</v>
      </c>
      <c r="N16" s="86">
        <v>1860</v>
      </c>
      <c r="O16" s="326">
        <v>1290</v>
      </c>
      <c r="P16" s="327">
        <f t="shared" si="0"/>
        <v>1290</v>
      </c>
      <c r="Q16" s="86"/>
    </row>
    <row r="17" spans="1:17" ht="61.5" customHeight="1">
      <c r="A17" s="86" t="s">
        <v>1081</v>
      </c>
      <c r="B17" s="72" t="s">
        <v>87</v>
      </c>
      <c r="C17" s="86">
        <v>58020</v>
      </c>
      <c r="D17" s="72" t="s">
        <v>1138</v>
      </c>
      <c r="E17" s="72" t="s">
        <v>113</v>
      </c>
      <c r="F17" s="72" t="s">
        <v>116</v>
      </c>
      <c r="G17" s="72" t="s">
        <v>1082</v>
      </c>
      <c r="H17" s="72" t="s">
        <v>115</v>
      </c>
      <c r="I17" s="72" t="s">
        <v>1080</v>
      </c>
      <c r="J17" s="72" t="s">
        <v>13</v>
      </c>
      <c r="K17" s="70">
        <v>850</v>
      </c>
      <c r="L17" s="71">
        <v>6</v>
      </c>
      <c r="M17" s="325">
        <v>5100</v>
      </c>
      <c r="N17" s="86">
        <v>1860</v>
      </c>
      <c r="O17" s="326">
        <v>5100</v>
      </c>
      <c r="P17" s="327">
        <f t="shared" si="0"/>
        <v>5100</v>
      </c>
      <c r="Q17" s="86"/>
    </row>
    <row r="18" spans="1:17" ht="61.5" customHeight="1">
      <c r="A18" s="86" t="s">
        <v>1083</v>
      </c>
      <c r="B18" s="72" t="s">
        <v>87</v>
      </c>
      <c r="C18" s="86">
        <v>58020</v>
      </c>
      <c r="D18" s="72" t="s">
        <v>1138</v>
      </c>
      <c r="E18" s="72" t="s">
        <v>113</v>
      </c>
      <c r="F18" s="72" t="s">
        <v>1084</v>
      </c>
      <c r="G18" s="72" t="s">
        <v>441</v>
      </c>
      <c r="H18" s="72" t="s">
        <v>115</v>
      </c>
      <c r="I18" s="72" t="s">
        <v>1080</v>
      </c>
      <c r="J18" s="72" t="s">
        <v>13</v>
      </c>
      <c r="K18" s="70">
        <v>875</v>
      </c>
      <c r="L18" s="71">
        <v>6</v>
      </c>
      <c r="M18" s="325">
        <v>5250</v>
      </c>
      <c r="N18" s="86">
        <v>1860</v>
      </c>
      <c r="O18" s="326">
        <v>5250</v>
      </c>
      <c r="P18" s="327">
        <f t="shared" si="0"/>
        <v>5250</v>
      </c>
      <c r="Q18" s="86"/>
    </row>
    <row r="19" spans="1:17" ht="60" customHeight="1">
      <c r="A19" s="86" t="s">
        <v>1085</v>
      </c>
      <c r="B19" s="72" t="s">
        <v>87</v>
      </c>
      <c r="C19" s="86">
        <v>58020</v>
      </c>
      <c r="D19" s="72" t="s">
        <v>1138</v>
      </c>
      <c r="E19" s="72" t="s">
        <v>113</v>
      </c>
      <c r="F19" s="72" t="s">
        <v>1086</v>
      </c>
      <c r="G19" s="72" t="s">
        <v>1087</v>
      </c>
      <c r="H19" s="72" t="s">
        <v>115</v>
      </c>
      <c r="I19" s="72" t="s">
        <v>1080</v>
      </c>
      <c r="J19" s="72" t="s">
        <v>13</v>
      </c>
      <c r="K19" s="70">
        <v>985</v>
      </c>
      <c r="L19" s="71">
        <v>3</v>
      </c>
      <c r="M19" s="325">
        <v>2955</v>
      </c>
      <c r="N19" s="86">
        <v>1860</v>
      </c>
      <c r="O19" s="326">
        <v>2955</v>
      </c>
      <c r="P19" s="327">
        <f t="shared" si="0"/>
        <v>2955</v>
      </c>
      <c r="Q19" s="86"/>
    </row>
    <row r="20" spans="1:17" ht="60">
      <c r="A20" s="86" t="s">
        <v>1088</v>
      </c>
      <c r="B20" s="72" t="s">
        <v>87</v>
      </c>
      <c r="C20" s="86">
        <v>58020</v>
      </c>
      <c r="D20" s="72" t="s">
        <v>1138</v>
      </c>
      <c r="E20" s="72" t="s">
        <v>113</v>
      </c>
      <c r="F20" s="72" t="s">
        <v>119</v>
      </c>
      <c r="G20" s="72" t="s">
        <v>1128</v>
      </c>
      <c r="H20" s="72" t="s">
        <v>115</v>
      </c>
      <c r="I20" s="72" t="s">
        <v>1080</v>
      </c>
      <c r="J20" s="72" t="s">
        <v>13</v>
      </c>
      <c r="K20" s="70">
        <v>650</v>
      </c>
      <c r="L20" s="71">
        <v>2</v>
      </c>
      <c r="M20" s="325">
        <v>1300</v>
      </c>
      <c r="N20" s="86">
        <v>1860</v>
      </c>
      <c r="O20" s="326">
        <v>1300</v>
      </c>
      <c r="P20" s="327">
        <f t="shared" si="0"/>
        <v>1300</v>
      </c>
      <c r="Q20" s="86"/>
    </row>
    <row r="21" spans="1:17" ht="271.5" customHeight="1">
      <c r="A21" s="86" t="s">
        <v>1089</v>
      </c>
      <c r="B21" s="72" t="s">
        <v>87</v>
      </c>
      <c r="C21" s="86">
        <v>58020</v>
      </c>
      <c r="D21" s="72" t="s">
        <v>1139</v>
      </c>
      <c r="E21" s="72" t="s">
        <v>95</v>
      </c>
      <c r="F21" s="72" t="s">
        <v>1090</v>
      </c>
      <c r="G21" s="72" t="s">
        <v>1091</v>
      </c>
      <c r="H21" s="72" t="s">
        <v>115</v>
      </c>
      <c r="I21" s="72" t="s">
        <v>1092</v>
      </c>
      <c r="J21" s="72" t="s">
        <v>13</v>
      </c>
      <c r="K21" s="70">
        <v>2200</v>
      </c>
      <c r="L21" s="71">
        <v>1</v>
      </c>
      <c r="M21" s="325">
        <v>2200</v>
      </c>
      <c r="N21" s="86">
        <v>1853</v>
      </c>
      <c r="O21" s="326">
        <v>2200</v>
      </c>
      <c r="P21" s="327">
        <f t="shared" si="0"/>
        <v>2200</v>
      </c>
      <c r="Q21" s="86"/>
    </row>
    <row r="22" spans="1:17" ht="89.25" customHeight="1">
      <c r="A22" s="86" t="s">
        <v>1093</v>
      </c>
      <c r="B22" s="72" t="s">
        <v>87</v>
      </c>
      <c r="C22" s="86">
        <v>57600</v>
      </c>
      <c r="D22" s="72" t="s">
        <v>1140</v>
      </c>
      <c r="E22" s="72" t="s">
        <v>92</v>
      </c>
      <c r="F22" s="72" t="s">
        <v>1094</v>
      </c>
      <c r="G22" s="72" t="s">
        <v>1095</v>
      </c>
      <c r="H22" s="72" t="s">
        <v>18</v>
      </c>
      <c r="I22" s="72" t="s">
        <v>1023</v>
      </c>
      <c r="J22" s="72" t="s">
        <v>348</v>
      </c>
      <c r="K22" s="70">
        <v>11000</v>
      </c>
      <c r="L22" s="71">
        <v>2</v>
      </c>
      <c r="M22" s="325">
        <v>22000</v>
      </c>
      <c r="N22" s="86">
        <v>1840</v>
      </c>
      <c r="O22" s="448">
        <v>11000</v>
      </c>
      <c r="P22" s="327">
        <f t="shared" si="0"/>
        <v>11000</v>
      </c>
      <c r="Q22" s="72" t="s">
        <v>1096</v>
      </c>
    </row>
    <row r="23" spans="1:17" ht="60.75" customHeight="1">
      <c r="A23" s="86" t="s">
        <v>1097</v>
      </c>
      <c r="B23" s="72" t="s">
        <v>120</v>
      </c>
      <c r="C23" s="86">
        <v>58020</v>
      </c>
      <c r="D23" s="72" t="s">
        <v>1141</v>
      </c>
      <c r="E23" s="72" t="s">
        <v>122</v>
      </c>
      <c r="F23" s="72" t="s">
        <v>125</v>
      </c>
      <c r="G23" s="72" t="s">
        <v>1098</v>
      </c>
      <c r="H23" s="72" t="s">
        <v>115</v>
      </c>
      <c r="I23" s="72" t="s">
        <v>489</v>
      </c>
      <c r="J23" s="72" t="s">
        <v>126</v>
      </c>
      <c r="K23" s="70">
        <v>2000</v>
      </c>
      <c r="L23" s="71">
        <v>3</v>
      </c>
      <c r="M23" s="325">
        <v>6000</v>
      </c>
      <c r="N23" s="86">
        <v>1867</v>
      </c>
      <c r="O23" s="326">
        <v>6000</v>
      </c>
      <c r="P23" s="327">
        <f t="shared" si="0"/>
        <v>6000</v>
      </c>
      <c r="Q23" s="86"/>
    </row>
    <row r="24" spans="1:17" ht="104.25" customHeight="1">
      <c r="A24" s="86" t="s">
        <v>962</v>
      </c>
      <c r="B24" s="72" t="s">
        <v>301</v>
      </c>
      <c r="C24" s="86">
        <v>58020</v>
      </c>
      <c r="D24" s="72" t="s">
        <v>365</v>
      </c>
      <c r="E24" s="72" t="s">
        <v>366</v>
      </c>
      <c r="F24" s="72" t="s">
        <v>367</v>
      </c>
      <c r="G24" s="72" t="s">
        <v>484</v>
      </c>
      <c r="H24" s="72" t="s">
        <v>115</v>
      </c>
      <c r="I24" s="72" t="s">
        <v>963</v>
      </c>
      <c r="J24" s="72" t="s">
        <v>13</v>
      </c>
      <c r="K24" s="70">
        <v>10493</v>
      </c>
      <c r="L24" s="71">
        <v>1</v>
      </c>
      <c r="M24" s="325">
        <v>10493</v>
      </c>
      <c r="N24" s="86">
        <v>2095</v>
      </c>
      <c r="O24" s="326"/>
      <c r="P24" s="327">
        <f t="shared" si="0"/>
        <v>0</v>
      </c>
      <c r="Q24" s="72" t="s">
        <v>1099</v>
      </c>
    </row>
    <row r="25" spans="1:17" ht="197.25" customHeight="1">
      <c r="A25" s="86" t="s">
        <v>1021</v>
      </c>
      <c r="B25" s="72" t="s">
        <v>310</v>
      </c>
      <c r="C25" s="86">
        <v>54103</v>
      </c>
      <c r="D25" s="72" t="s">
        <v>1142</v>
      </c>
      <c r="E25" s="72" t="s">
        <v>312</v>
      </c>
      <c r="F25" s="72" t="s">
        <v>315</v>
      </c>
      <c r="G25" s="72" t="s">
        <v>1022</v>
      </c>
      <c r="H25" s="72" t="s">
        <v>31</v>
      </c>
      <c r="I25" s="72" t="s">
        <v>1023</v>
      </c>
      <c r="J25" s="72" t="s">
        <v>19</v>
      </c>
      <c r="K25" s="70">
        <v>40000</v>
      </c>
      <c r="L25" s="442">
        <v>1</v>
      </c>
      <c r="M25" s="325">
        <v>40000</v>
      </c>
      <c r="N25" s="443">
        <v>1978</v>
      </c>
      <c r="O25" s="326">
        <v>75000</v>
      </c>
      <c r="P25" s="327">
        <f t="shared" si="0"/>
        <v>75000</v>
      </c>
      <c r="Q25" s="445" t="s">
        <v>1100</v>
      </c>
    </row>
    <row r="26" spans="1:17" ht="57.75" customHeight="1">
      <c r="A26" s="86" t="s">
        <v>1101</v>
      </c>
      <c r="B26" s="72" t="s">
        <v>310</v>
      </c>
      <c r="C26" s="86">
        <v>57620</v>
      </c>
      <c r="D26" s="72" t="s">
        <v>1137</v>
      </c>
      <c r="E26" s="72" t="s">
        <v>319</v>
      </c>
      <c r="F26" s="72" t="s">
        <v>325</v>
      </c>
      <c r="G26" s="72" t="s">
        <v>326</v>
      </c>
      <c r="H26" s="72" t="s">
        <v>115</v>
      </c>
      <c r="I26" s="72" t="s">
        <v>1005</v>
      </c>
      <c r="J26" s="72" t="s">
        <v>43</v>
      </c>
      <c r="K26" s="70">
        <v>2000</v>
      </c>
      <c r="L26" s="71">
        <v>1</v>
      </c>
      <c r="M26" s="325">
        <v>2000</v>
      </c>
      <c r="N26" s="86">
        <v>1974</v>
      </c>
      <c r="O26" s="326">
        <v>2000</v>
      </c>
      <c r="P26" s="327">
        <f t="shared" si="0"/>
        <v>2000</v>
      </c>
      <c r="Q26" s="86"/>
    </row>
    <row r="27" spans="1:17" ht="35.25" customHeight="1">
      <c r="A27" s="69"/>
      <c r="B27" s="72"/>
      <c r="C27" s="86"/>
      <c r="D27" s="72"/>
      <c r="E27" s="72"/>
      <c r="F27" s="72"/>
      <c r="G27" s="513" t="s">
        <v>1126</v>
      </c>
      <c r="H27" s="514"/>
      <c r="I27" s="514"/>
      <c r="J27" s="514"/>
      <c r="K27" s="514"/>
      <c r="L27" s="515"/>
      <c r="M27" s="449">
        <f>SUM(M6:M26)</f>
        <v>291863</v>
      </c>
      <c r="N27" s="86"/>
      <c r="O27" s="450">
        <f>SUM(O4:O26)</f>
        <v>387947</v>
      </c>
      <c r="P27" s="451">
        <f>SUM(P4:P26)</f>
        <v>387947</v>
      </c>
      <c r="Q27" s="86"/>
    </row>
  </sheetData>
  <mergeCells count="2">
    <mergeCell ref="A3:D3"/>
    <mergeCell ref="G27:L27"/>
  </mergeCells>
  <pageMargins left="1" right="0.45" top="0.75" bottom="0.75" header="0.3" footer="0.3"/>
  <pageSetup paperSize="5" scale="54" fitToHeight="0" orientation="landscape" r:id="rId1"/>
  <headerFooter differentFirst="1">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zoomScale="63" zoomScaleNormal="63" zoomScalePageLayoutView="50" workbookViewId="0">
      <selection activeCell="L1" sqref="L1:L1048576"/>
    </sheetView>
  </sheetViews>
  <sheetFormatPr defaultRowHeight="15"/>
  <cols>
    <col min="1" max="1" width="10.85546875" customWidth="1"/>
    <col min="2" max="2" width="15" style="2" customWidth="1"/>
    <col min="3" max="3" width="9.5703125" style="5" hidden="1" customWidth="1"/>
    <col min="4" max="4" width="17.140625" style="4" hidden="1" customWidth="1"/>
    <col min="5" max="5" width="7.140625" style="4" hidden="1" customWidth="1"/>
    <col min="6" max="6" width="17.5703125" style="4" customWidth="1"/>
    <col min="7" max="7" width="18.42578125" style="4" customWidth="1"/>
    <col min="8" max="8" width="110.140625" style="4" customWidth="1"/>
    <col min="9" max="9" width="15.42578125" style="4" customWidth="1"/>
    <col min="10" max="10" width="21.28515625" style="4" customWidth="1"/>
    <col min="11" max="11" width="12.7109375" style="4" hidden="1" customWidth="1"/>
    <col min="12" max="12" width="10.7109375" style="9" hidden="1" customWidth="1"/>
    <col min="13" max="13" width="15" style="9" hidden="1" customWidth="1"/>
    <col min="14" max="14" width="10.7109375" style="3" hidden="1" customWidth="1"/>
    <col min="15" max="15" width="9.140625" style="3" hidden="1" customWidth="1"/>
    <col min="16" max="16" width="17.28515625" style="11" bestFit="1" customWidth="1"/>
    <col min="17" max="17" width="9" style="9" hidden="1" customWidth="1"/>
    <col min="18" max="19" width="16" style="11" bestFit="1" customWidth="1"/>
    <col min="20" max="20" width="18.140625" style="3" customWidth="1"/>
  </cols>
  <sheetData>
    <row r="1" spans="1:20" ht="32.25" customHeight="1">
      <c r="A1" s="40" t="s">
        <v>606</v>
      </c>
    </row>
    <row r="2" spans="1:20" ht="32.25" customHeight="1">
      <c r="A2" s="40" t="s">
        <v>988</v>
      </c>
      <c r="S2"/>
      <c r="T2" s="324"/>
    </row>
    <row r="3" spans="1:20" ht="24.75" customHeight="1">
      <c r="A3" s="323" t="s">
        <v>930</v>
      </c>
      <c r="R3" s="117">
        <v>288798</v>
      </c>
    </row>
    <row r="4" spans="1:20" ht="101.25" customHeight="1">
      <c r="A4" s="46" t="s">
        <v>631</v>
      </c>
      <c r="B4" s="46" t="s">
        <v>407</v>
      </c>
      <c r="C4" s="44" t="s">
        <v>572</v>
      </c>
      <c r="D4" s="135" t="s">
        <v>573</v>
      </c>
      <c r="E4" s="135" t="s">
        <v>420</v>
      </c>
      <c r="F4" s="135" t="s">
        <v>418</v>
      </c>
      <c r="G4" s="135" t="s">
        <v>409</v>
      </c>
      <c r="H4" s="44" t="s">
        <v>2</v>
      </c>
      <c r="I4" s="135" t="s">
        <v>405</v>
      </c>
      <c r="J4" s="135" t="s">
        <v>575</v>
      </c>
      <c r="K4" s="135" t="s">
        <v>410</v>
      </c>
      <c r="L4" s="131" t="s">
        <v>414</v>
      </c>
      <c r="M4" s="44" t="s">
        <v>608</v>
      </c>
      <c r="N4" s="46" t="s">
        <v>419</v>
      </c>
      <c r="O4" s="46" t="s">
        <v>3</v>
      </c>
      <c r="P4" s="96" t="s">
        <v>408</v>
      </c>
      <c r="Q4" s="44" t="s">
        <v>574</v>
      </c>
      <c r="R4" s="46" t="s">
        <v>797</v>
      </c>
      <c r="S4" s="306" t="s">
        <v>798</v>
      </c>
      <c r="T4" s="47" t="s">
        <v>781</v>
      </c>
    </row>
    <row r="5" spans="1:20" ht="60">
      <c r="A5" s="86" t="s">
        <v>645</v>
      </c>
      <c r="B5" s="72" t="s">
        <v>374</v>
      </c>
      <c r="C5" s="81">
        <v>51114</v>
      </c>
      <c r="D5" s="82" t="s">
        <v>375</v>
      </c>
      <c r="E5" s="82" t="s">
        <v>421</v>
      </c>
      <c r="F5" s="82" t="s">
        <v>376</v>
      </c>
      <c r="G5" s="82" t="s">
        <v>387</v>
      </c>
      <c r="H5" s="82" t="s">
        <v>388</v>
      </c>
      <c r="I5" s="82" t="s">
        <v>9</v>
      </c>
      <c r="J5" s="82" t="s">
        <v>551</v>
      </c>
      <c r="K5" s="82" t="s">
        <v>126</v>
      </c>
      <c r="L5" s="71" t="s">
        <v>417</v>
      </c>
      <c r="M5" s="71" t="s">
        <v>416</v>
      </c>
      <c r="N5" s="86">
        <v>10700</v>
      </c>
      <c r="O5" s="86">
        <v>1</v>
      </c>
      <c r="P5" s="92">
        <v>10700</v>
      </c>
      <c r="Q5" s="71">
        <v>2121</v>
      </c>
      <c r="R5" s="115">
        <f>P5</f>
        <v>10700</v>
      </c>
      <c r="S5" s="88">
        <f>R5</f>
        <v>10700</v>
      </c>
      <c r="T5" s="86"/>
    </row>
    <row r="6" spans="1:20" ht="79.5" customHeight="1">
      <c r="A6" s="86" t="s">
        <v>642</v>
      </c>
      <c r="B6" s="72" t="s">
        <v>374</v>
      </c>
      <c r="C6" s="81">
        <v>51114</v>
      </c>
      <c r="D6" s="82" t="s">
        <v>375</v>
      </c>
      <c r="E6" s="82" t="s">
        <v>421</v>
      </c>
      <c r="F6" s="82" t="s">
        <v>376</v>
      </c>
      <c r="G6" s="82" t="s">
        <v>389</v>
      </c>
      <c r="H6" s="82" t="s">
        <v>390</v>
      </c>
      <c r="I6" s="82" t="s">
        <v>12</v>
      </c>
      <c r="J6" s="82" t="s">
        <v>551</v>
      </c>
      <c r="K6" s="82" t="s">
        <v>126</v>
      </c>
      <c r="L6" s="71" t="s">
        <v>417</v>
      </c>
      <c r="M6" s="71" t="s">
        <v>417</v>
      </c>
      <c r="N6" s="86">
        <v>10000</v>
      </c>
      <c r="O6" s="86">
        <v>1</v>
      </c>
      <c r="P6" s="92">
        <v>10000</v>
      </c>
      <c r="Q6" s="71">
        <v>2121</v>
      </c>
      <c r="R6" s="115">
        <f t="shared" ref="R6:R17" si="0">P6</f>
        <v>10000</v>
      </c>
      <c r="S6" s="88">
        <f t="shared" ref="S6:S17" si="1">R6</f>
        <v>10000</v>
      </c>
      <c r="T6" s="86"/>
    </row>
    <row r="7" spans="1:20" ht="63.75" customHeight="1">
      <c r="A7" s="86" t="s">
        <v>664</v>
      </c>
      <c r="B7" s="72" t="s">
        <v>87</v>
      </c>
      <c r="C7" s="81">
        <v>53210</v>
      </c>
      <c r="D7" s="82" t="s">
        <v>104</v>
      </c>
      <c r="E7" s="82" t="s">
        <v>421</v>
      </c>
      <c r="F7" s="82" t="s">
        <v>105</v>
      </c>
      <c r="G7" s="82" t="s">
        <v>106</v>
      </c>
      <c r="H7" s="82" t="s">
        <v>413</v>
      </c>
      <c r="I7" s="82" t="s">
        <v>9</v>
      </c>
      <c r="J7" s="82" t="s">
        <v>506</v>
      </c>
      <c r="K7" s="82" t="s">
        <v>43</v>
      </c>
      <c r="L7" s="71" t="s">
        <v>416</v>
      </c>
      <c r="M7" s="71" t="s">
        <v>416</v>
      </c>
      <c r="N7" s="86">
        <v>3000</v>
      </c>
      <c r="O7" s="86">
        <v>1</v>
      </c>
      <c r="P7" s="92">
        <v>3000</v>
      </c>
      <c r="Q7" s="71">
        <v>1858</v>
      </c>
      <c r="R7" s="115">
        <f t="shared" si="0"/>
        <v>3000</v>
      </c>
      <c r="S7" s="88">
        <f t="shared" si="1"/>
        <v>3000</v>
      </c>
      <c r="T7" s="86"/>
    </row>
    <row r="8" spans="1:20" s="3" customFormat="1" ht="201.75" customHeight="1">
      <c r="A8" s="86" t="s">
        <v>665</v>
      </c>
      <c r="B8" s="72" t="s">
        <v>87</v>
      </c>
      <c r="C8" s="81">
        <v>51230</v>
      </c>
      <c r="D8" s="82" t="s">
        <v>104</v>
      </c>
      <c r="E8" s="82" t="s">
        <v>421</v>
      </c>
      <c r="F8" s="82" t="s">
        <v>105</v>
      </c>
      <c r="G8" s="82" t="s">
        <v>107</v>
      </c>
      <c r="H8" s="82" t="s">
        <v>504</v>
      </c>
      <c r="I8" s="82" t="s">
        <v>9</v>
      </c>
      <c r="J8" s="82" t="s">
        <v>506</v>
      </c>
      <c r="K8" s="82" t="s">
        <v>13</v>
      </c>
      <c r="L8" s="71" t="s">
        <v>416</v>
      </c>
      <c r="M8" s="71" t="s">
        <v>416</v>
      </c>
      <c r="N8" s="86">
        <v>53781</v>
      </c>
      <c r="O8" s="86">
        <v>1</v>
      </c>
      <c r="P8" s="92">
        <v>53781</v>
      </c>
      <c r="Q8" s="71">
        <v>1858</v>
      </c>
      <c r="R8" s="115">
        <f t="shared" si="0"/>
        <v>53781</v>
      </c>
      <c r="S8" s="88">
        <f t="shared" si="1"/>
        <v>53781</v>
      </c>
      <c r="T8" s="86"/>
    </row>
    <row r="9" spans="1:20" ht="107.25" customHeight="1">
      <c r="A9" s="86" t="s">
        <v>666</v>
      </c>
      <c r="B9" s="72" t="s">
        <v>87</v>
      </c>
      <c r="C9" s="81">
        <v>51130</v>
      </c>
      <c r="D9" s="82" t="s">
        <v>104</v>
      </c>
      <c r="E9" s="82" t="s">
        <v>421</v>
      </c>
      <c r="F9" s="82" t="s">
        <v>105</v>
      </c>
      <c r="G9" s="82" t="s">
        <v>108</v>
      </c>
      <c r="H9" s="82" t="s">
        <v>438</v>
      </c>
      <c r="I9" s="82" t="s">
        <v>9</v>
      </c>
      <c r="J9" s="82" t="s">
        <v>506</v>
      </c>
      <c r="K9" s="82" t="s">
        <v>16</v>
      </c>
      <c r="L9" s="71" t="s">
        <v>416</v>
      </c>
      <c r="M9" s="71" t="s">
        <v>416</v>
      </c>
      <c r="N9" s="86">
        <v>10000</v>
      </c>
      <c r="O9" s="86">
        <v>1</v>
      </c>
      <c r="P9" s="92">
        <v>10000</v>
      </c>
      <c r="Q9" s="71">
        <v>1858</v>
      </c>
      <c r="R9" s="115">
        <f t="shared" si="0"/>
        <v>10000</v>
      </c>
      <c r="S9" s="88">
        <f t="shared" si="1"/>
        <v>10000</v>
      </c>
      <c r="T9" s="86"/>
    </row>
    <row r="10" spans="1:20" ht="61.5" customHeight="1">
      <c r="A10" s="86" t="s">
        <v>668</v>
      </c>
      <c r="B10" s="72" t="s">
        <v>87</v>
      </c>
      <c r="C10" s="81">
        <v>51310</v>
      </c>
      <c r="D10" s="82" t="s">
        <v>104</v>
      </c>
      <c r="E10" s="82" t="s">
        <v>421</v>
      </c>
      <c r="F10" s="82" t="s">
        <v>105</v>
      </c>
      <c r="G10" s="82" t="s">
        <v>110</v>
      </c>
      <c r="H10" s="82" t="s">
        <v>111</v>
      </c>
      <c r="I10" s="82" t="s">
        <v>9</v>
      </c>
      <c r="J10" s="82" t="s">
        <v>506</v>
      </c>
      <c r="K10" s="82" t="s">
        <v>10</v>
      </c>
      <c r="L10" s="71" t="s">
        <v>416</v>
      </c>
      <c r="M10" s="71" t="s">
        <v>416</v>
      </c>
      <c r="N10" s="86">
        <v>20000</v>
      </c>
      <c r="O10" s="86">
        <v>1</v>
      </c>
      <c r="P10" s="92">
        <v>26000</v>
      </c>
      <c r="Q10" s="71">
        <v>1858</v>
      </c>
      <c r="R10" s="115">
        <v>26000</v>
      </c>
      <c r="S10" s="88">
        <f t="shared" si="1"/>
        <v>26000</v>
      </c>
      <c r="T10" s="72" t="s">
        <v>957</v>
      </c>
    </row>
    <row r="11" spans="1:20" ht="45.75" customHeight="1">
      <c r="A11" s="86" t="s">
        <v>702</v>
      </c>
      <c r="B11" s="72" t="s">
        <v>120</v>
      </c>
      <c r="C11" s="72">
        <v>53100</v>
      </c>
      <c r="D11" s="72" t="s">
        <v>121</v>
      </c>
      <c r="E11" s="72"/>
      <c r="F11" s="72" t="s">
        <v>122</v>
      </c>
      <c r="G11" s="72" t="s">
        <v>401</v>
      </c>
      <c r="H11" s="72" t="s">
        <v>632</v>
      </c>
      <c r="I11" s="82" t="s">
        <v>12</v>
      </c>
      <c r="J11" s="82">
        <f>SUM(J6:J10)</f>
        <v>0</v>
      </c>
      <c r="K11" s="72" t="s">
        <v>126</v>
      </c>
      <c r="L11" s="81" t="s">
        <v>633</v>
      </c>
      <c r="M11" s="81" t="s">
        <v>416</v>
      </c>
      <c r="N11" s="72">
        <v>10000</v>
      </c>
      <c r="O11" s="72">
        <v>1</v>
      </c>
      <c r="P11" s="114">
        <v>10000</v>
      </c>
      <c r="Q11" s="71">
        <v>2135</v>
      </c>
      <c r="R11" s="10">
        <f t="shared" si="0"/>
        <v>10000</v>
      </c>
      <c r="S11" s="88">
        <f t="shared" si="1"/>
        <v>10000</v>
      </c>
      <c r="T11" s="86"/>
    </row>
    <row r="12" spans="1:20" ht="168" customHeight="1">
      <c r="A12" s="86" t="s">
        <v>704</v>
      </c>
      <c r="B12" s="72" t="s">
        <v>301</v>
      </c>
      <c r="C12" s="81">
        <v>51310</v>
      </c>
      <c r="D12" s="82" t="s">
        <v>307</v>
      </c>
      <c r="E12" s="82" t="s">
        <v>421</v>
      </c>
      <c r="F12" s="82" t="s">
        <v>308</v>
      </c>
      <c r="G12" s="82" t="s">
        <v>309</v>
      </c>
      <c r="H12" s="82" t="s">
        <v>467</v>
      </c>
      <c r="I12" s="82" t="s">
        <v>9</v>
      </c>
      <c r="J12" s="82" t="s">
        <v>548</v>
      </c>
      <c r="K12" s="82" t="s">
        <v>13</v>
      </c>
      <c r="L12" s="71" t="s">
        <v>416</v>
      </c>
      <c r="M12" s="71" t="s">
        <v>417</v>
      </c>
      <c r="N12" s="86">
        <v>9400</v>
      </c>
      <c r="O12" s="86">
        <v>1</v>
      </c>
      <c r="P12" s="92">
        <v>9400</v>
      </c>
      <c r="Q12" s="71">
        <v>2096</v>
      </c>
      <c r="R12" s="115">
        <f t="shared" si="0"/>
        <v>9400</v>
      </c>
      <c r="S12" s="88">
        <f t="shared" si="1"/>
        <v>9400</v>
      </c>
      <c r="T12" s="72" t="s">
        <v>930</v>
      </c>
    </row>
    <row r="13" spans="1:20" ht="204" customHeight="1">
      <c r="A13" s="86" t="s">
        <v>705</v>
      </c>
      <c r="B13" s="72" t="s">
        <v>301</v>
      </c>
      <c r="C13" s="81">
        <v>51230</v>
      </c>
      <c r="D13" s="82" t="s">
        <v>302</v>
      </c>
      <c r="E13" s="82" t="s">
        <v>421</v>
      </c>
      <c r="F13" s="82" t="s">
        <v>303</v>
      </c>
      <c r="G13" s="82" t="s">
        <v>304</v>
      </c>
      <c r="H13" s="82" t="s">
        <v>466</v>
      </c>
      <c r="I13" s="82" t="s">
        <v>9</v>
      </c>
      <c r="J13" s="82" t="s">
        <v>549</v>
      </c>
      <c r="K13" s="82" t="s">
        <v>13</v>
      </c>
      <c r="L13" s="71" t="s">
        <v>416</v>
      </c>
      <c r="M13" s="71" t="s">
        <v>417</v>
      </c>
      <c r="N13" s="86">
        <v>36000</v>
      </c>
      <c r="O13" s="86">
        <v>1</v>
      </c>
      <c r="P13" s="92">
        <v>36000</v>
      </c>
      <c r="Q13" s="71">
        <v>2097</v>
      </c>
      <c r="R13" s="115">
        <f t="shared" si="0"/>
        <v>36000</v>
      </c>
      <c r="S13" s="88">
        <f t="shared" si="1"/>
        <v>36000</v>
      </c>
      <c r="T13" s="86"/>
    </row>
    <row r="14" spans="1:20" ht="90" customHeight="1">
      <c r="A14" s="86" t="s">
        <v>962</v>
      </c>
      <c r="B14" s="72" t="s">
        <v>301</v>
      </c>
      <c r="C14" s="86">
        <v>58020</v>
      </c>
      <c r="D14" s="72" t="s">
        <v>365</v>
      </c>
      <c r="E14" s="72" t="s">
        <v>421</v>
      </c>
      <c r="F14" s="72" t="s">
        <v>366</v>
      </c>
      <c r="G14" s="72" t="s">
        <v>367</v>
      </c>
      <c r="H14" s="72" t="s">
        <v>484</v>
      </c>
      <c r="I14" s="72" t="s">
        <v>115</v>
      </c>
      <c r="J14" s="72" t="s">
        <v>963</v>
      </c>
      <c r="K14" s="72" t="s">
        <v>13</v>
      </c>
      <c r="L14" s="70">
        <v>10493</v>
      </c>
      <c r="M14" s="71" t="s">
        <v>416</v>
      </c>
      <c r="N14" s="328">
        <v>10493</v>
      </c>
      <c r="O14" s="329">
        <v>1</v>
      </c>
      <c r="P14" s="325">
        <v>10493</v>
      </c>
      <c r="Q14" s="86">
        <v>2095</v>
      </c>
      <c r="R14" s="326">
        <f t="shared" si="0"/>
        <v>10493</v>
      </c>
      <c r="S14" s="88">
        <f t="shared" si="1"/>
        <v>10493</v>
      </c>
      <c r="T14" s="72"/>
    </row>
    <row r="15" spans="1:20" ht="75">
      <c r="A15" s="86" t="s">
        <v>707</v>
      </c>
      <c r="B15" s="72" t="s">
        <v>76</v>
      </c>
      <c r="C15" s="81">
        <v>51310</v>
      </c>
      <c r="D15" s="82" t="s">
        <v>127</v>
      </c>
      <c r="E15" s="82" t="s">
        <v>421</v>
      </c>
      <c r="F15" s="82" t="s">
        <v>128</v>
      </c>
      <c r="G15" s="82" t="s">
        <v>129</v>
      </c>
      <c r="H15" s="82" t="s">
        <v>130</v>
      </c>
      <c r="I15" s="82" t="s">
        <v>9</v>
      </c>
      <c r="J15" s="82" t="s">
        <v>492</v>
      </c>
      <c r="K15" s="82" t="s">
        <v>19</v>
      </c>
      <c r="L15" s="71" t="s">
        <v>416</v>
      </c>
      <c r="M15" s="71" t="s">
        <v>417</v>
      </c>
      <c r="N15" s="86">
        <v>13000</v>
      </c>
      <c r="O15" s="86">
        <v>1</v>
      </c>
      <c r="P15" s="92">
        <v>13000</v>
      </c>
      <c r="Q15" s="71">
        <v>1786</v>
      </c>
      <c r="R15" s="115">
        <f t="shared" si="0"/>
        <v>13000</v>
      </c>
      <c r="S15" s="88">
        <f t="shared" si="1"/>
        <v>13000</v>
      </c>
      <c r="T15" s="86"/>
    </row>
    <row r="16" spans="1:20" ht="74.25" customHeight="1">
      <c r="A16" s="86" t="s">
        <v>708</v>
      </c>
      <c r="B16" s="72" t="s">
        <v>76</v>
      </c>
      <c r="C16" s="81">
        <v>51114</v>
      </c>
      <c r="D16" s="82" t="s">
        <v>127</v>
      </c>
      <c r="E16" s="82" t="s">
        <v>421</v>
      </c>
      <c r="F16" s="82" t="s">
        <v>128</v>
      </c>
      <c r="G16" s="82" t="s">
        <v>152</v>
      </c>
      <c r="H16" s="82" t="s">
        <v>153</v>
      </c>
      <c r="I16" s="82" t="s">
        <v>9</v>
      </c>
      <c r="J16" s="82" t="s">
        <v>493</v>
      </c>
      <c r="K16" s="82" t="s">
        <v>13</v>
      </c>
      <c r="L16" s="71" t="s">
        <v>417</v>
      </c>
      <c r="M16" s="71" t="s">
        <v>417</v>
      </c>
      <c r="N16" s="86">
        <v>2400</v>
      </c>
      <c r="O16" s="86">
        <v>4</v>
      </c>
      <c r="P16" s="92">
        <v>9600</v>
      </c>
      <c r="Q16" s="71">
        <v>1787</v>
      </c>
      <c r="R16" s="115">
        <f t="shared" si="0"/>
        <v>9600</v>
      </c>
      <c r="S16" s="88">
        <f t="shared" si="1"/>
        <v>9600</v>
      </c>
      <c r="T16" s="72" t="s">
        <v>955</v>
      </c>
    </row>
    <row r="17" spans="1:20" ht="409.5">
      <c r="A17" s="86" t="s">
        <v>724</v>
      </c>
      <c r="B17" s="72" t="s">
        <v>224</v>
      </c>
      <c r="C17" s="81">
        <v>51130</v>
      </c>
      <c r="D17" s="82" t="s">
        <v>225</v>
      </c>
      <c r="E17" s="82" t="s">
        <v>421</v>
      </c>
      <c r="F17" s="82" t="s">
        <v>226</v>
      </c>
      <c r="G17" s="82" t="s">
        <v>227</v>
      </c>
      <c r="H17" s="82" t="s">
        <v>942</v>
      </c>
      <c r="I17" s="82" t="s">
        <v>9</v>
      </c>
      <c r="J17" s="82" t="s">
        <v>489</v>
      </c>
      <c r="K17" s="82" t="s">
        <v>13</v>
      </c>
      <c r="L17" s="71" t="s">
        <v>416</v>
      </c>
      <c r="M17" s="71" t="s">
        <v>417</v>
      </c>
      <c r="N17" s="86">
        <v>85000</v>
      </c>
      <c r="O17" s="86">
        <v>1</v>
      </c>
      <c r="P17" s="92">
        <v>85000</v>
      </c>
      <c r="Q17" s="71">
        <v>1864</v>
      </c>
      <c r="R17" s="115">
        <f t="shared" si="0"/>
        <v>85000</v>
      </c>
      <c r="S17" s="88">
        <f t="shared" si="1"/>
        <v>85000</v>
      </c>
      <c r="T17" s="86"/>
    </row>
    <row r="18" spans="1:20" ht="23.25" customHeight="1">
      <c r="I18" s="516" t="s">
        <v>989</v>
      </c>
      <c r="J18" s="517"/>
      <c r="K18" s="413"/>
      <c r="L18" s="414"/>
      <c r="M18" s="414"/>
      <c r="N18" s="415"/>
      <c r="O18" s="415"/>
      <c r="P18" s="416">
        <f>SUM(P5:P17)</f>
        <v>286974</v>
      </c>
      <c r="Q18" s="414"/>
      <c r="R18" s="416">
        <f>SUM(R5:R17)</f>
        <v>286974</v>
      </c>
      <c r="S18" s="416">
        <f>SUM(S5:S17)</f>
        <v>286974</v>
      </c>
    </row>
  </sheetData>
  <mergeCells count="1">
    <mergeCell ref="I18:J18"/>
  </mergeCells>
  <pageMargins left="1" right="0.45" top="0.75" bottom="0.75" header="0.3" footer="0.3"/>
  <pageSetup paperSize="5" scale="58" fitToHeight="0" orientation="landscape" r:id="rId1"/>
  <headerFooter differentFirst="1">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8"/>
  <sheetViews>
    <sheetView zoomScale="63" zoomScaleNormal="63" workbookViewId="0">
      <selection activeCell="Q1" sqref="Q1:Q1048576"/>
    </sheetView>
  </sheetViews>
  <sheetFormatPr defaultRowHeight="15"/>
  <cols>
    <col min="1" max="1" width="10.85546875" customWidth="1"/>
    <col min="2" max="2" width="15" style="2" customWidth="1"/>
    <col min="3" max="3" width="9.5703125" style="5" hidden="1" customWidth="1"/>
    <col min="4" max="4" width="17.140625" style="4" hidden="1" customWidth="1"/>
    <col min="5" max="5" width="7.140625" style="4" hidden="1" customWidth="1"/>
    <col min="6" max="6" width="17.5703125" style="4" customWidth="1"/>
    <col min="7" max="7" width="18.42578125" style="4" customWidth="1"/>
    <col min="8" max="8" width="107.7109375" style="4" customWidth="1"/>
    <col min="9" max="9" width="15.42578125" style="4" customWidth="1"/>
    <col min="10" max="10" width="21.28515625" style="4" customWidth="1"/>
    <col min="11" max="11" width="12.7109375" style="4" hidden="1" customWidth="1"/>
    <col min="12" max="12" width="10.7109375" style="9" customWidth="1"/>
    <col min="13" max="13" width="15" style="9" hidden="1" customWidth="1"/>
    <col min="14" max="14" width="10.7109375" style="3" hidden="1" customWidth="1"/>
    <col min="15" max="15" width="9.140625" style="3" hidden="1" customWidth="1"/>
    <col min="16" max="16" width="17.28515625" style="11" bestFit="1" customWidth="1"/>
    <col min="17" max="17" width="9" style="9" hidden="1" customWidth="1"/>
    <col min="18" max="19" width="16" style="11" bestFit="1" customWidth="1"/>
    <col min="20" max="20" width="18.140625" style="3" customWidth="1"/>
  </cols>
  <sheetData>
    <row r="1" spans="1:20" ht="32.25" customHeight="1">
      <c r="A1" s="40" t="s">
        <v>606</v>
      </c>
    </row>
    <row r="2" spans="1:20" ht="32.25" customHeight="1">
      <c r="A2" s="40" t="s">
        <v>607</v>
      </c>
      <c r="S2" s="117">
        <v>832843.2132577335</v>
      </c>
      <c r="T2" s="324"/>
    </row>
    <row r="3" spans="1:20" ht="101.25" customHeight="1">
      <c r="A3" s="46" t="s">
        <v>631</v>
      </c>
      <c r="B3" s="46" t="s">
        <v>407</v>
      </c>
      <c r="C3" s="44" t="s">
        <v>572</v>
      </c>
      <c r="D3" s="135" t="s">
        <v>573</v>
      </c>
      <c r="E3" s="135" t="s">
        <v>420</v>
      </c>
      <c r="F3" s="135" t="s">
        <v>418</v>
      </c>
      <c r="G3" s="135" t="s">
        <v>409</v>
      </c>
      <c r="H3" s="44" t="s">
        <v>2</v>
      </c>
      <c r="I3" s="135" t="s">
        <v>405</v>
      </c>
      <c r="J3" s="135" t="s">
        <v>575</v>
      </c>
      <c r="K3" s="135" t="s">
        <v>410</v>
      </c>
      <c r="L3" s="131" t="s">
        <v>414</v>
      </c>
      <c r="M3" s="44" t="s">
        <v>608</v>
      </c>
      <c r="N3" s="46" t="s">
        <v>419</v>
      </c>
      <c r="O3" s="46" t="s">
        <v>3</v>
      </c>
      <c r="P3" s="96" t="s">
        <v>408</v>
      </c>
      <c r="Q3" s="44" t="s">
        <v>574</v>
      </c>
      <c r="R3" s="46" t="s">
        <v>797</v>
      </c>
      <c r="S3" s="133" t="s">
        <v>798</v>
      </c>
      <c r="T3" s="47" t="s">
        <v>781</v>
      </c>
    </row>
    <row r="4" spans="1:20" ht="29.25" customHeight="1">
      <c r="A4" s="107" t="s">
        <v>566</v>
      </c>
      <c r="B4" s="107"/>
      <c r="C4" s="108"/>
      <c r="D4" s="109"/>
      <c r="E4" s="109"/>
      <c r="F4" s="109"/>
      <c r="G4" s="109"/>
      <c r="H4" s="109"/>
      <c r="I4" s="109"/>
      <c r="J4" s="109"/>
      <c r="K4" s="109"/>
      <c r="L4" s="110"/>
      <c r="M4" s="110"/>
      <c r="N4" s="111"/>
      <c r="O4" s="111"/>
      <c r="P4" s="114"/>
      <c r="Q4" s="110"/>
      <c r="R4" s="10"/>
      <c r="S4" s="116"/>
      <c r="T4" s="322"/>
    </row>
    <row r="5" spans="1:20" ht="86.25" customHeight="1">
      <c r="A5" s="86" t="s">
        <v>634</v>
      </c>
      <c r="B5" s="72" t="s">
        <v>617</v>
      </c>
      <c r="C5" s="72">
        <v>56515</v>
      </c>
      <c r="D5" s="72" t="s">
        <v>618</v>
      </c>
      <c r="E5" s="72"/>
      <c r="F5" s="72" t="s">
        <v>619</v>
      </c>
      <c r="G5" s="72" t="s">
        <v>620</v>
      </c>
      <c r="H5" s="72" t="s">
        <v>621</v>
      </c>
      <c r="I5" s="72" t="s">
        <v>12</v>
      </c>
      <c r="J5" s="72" t="s">
        <v>623</v>
      </c>
      <c r="K5" s="72" t="s">
        <v>19</v>
      </c>
      <c r="L5" s="81" t="s">
        <v>417</v>
      </c>
      <c r="M5" s="81" t="s">
        <v>417</v>
      </c>
      <c r="N5" s="72">
        <v>1375</v>
      </c>
      <c r="O5" s="72">
        <v>6</v>
      </c>
      <c r="P5" s="114">
        <v>8250</v>
      </c>
      <c r="Q5" s="71">
        <v>1967</v>
      </c>
      <c r="R5" s="10"/>
      <c r="S5" s="116"/>
      <c r="T5" s="86"/>
    </row>
    <row r="6" spans="1:20" ht="75.75" customHeight="1">
      <c r="A6" s="86" t="s">
        <v>635</v>
      </c>
      <c r="B6" s="72" t="s">
        <v>617</v>
      </c>
      <c r="C6" s="72">
        <v>56520</v>
      </c>
      <c r="D6" s="72" t="s">
        <v>618</v>
      </c>
      <c r="E6" s="72"/>
      <c r="F6" s="72" t="s">
        <v>619</v>
      </c>
      <c r="G6" s="72" t="s">
        <v>620</v>
      </c>
      <c r="H6" s="72" t="s">
        <v>622</v>
      </c>
      <c r="I6" s="72" t="s">
        <v>12</v>
      </c>
      <c r="J6" s="72" t="s">
        <v>623</v>
      </c>
      <c r="K6" s="72" t="s">
        <v>86</v>
      </c>
      <c r="L6" s="81" t="s">
        <v>417</v>
      </c>
      <c r="M6" s="81" t="s">
        <v>417</v>
      </c>
      <c r="N6" s="72">
        <v>3600</v>
      </c>
      <c r="O6" s="72">
        <v>1</v>
      </c>
      <c r="P6" s="114">
        <v>3600</v>
      </c>
      <c r="Q6" s="71">
        <v>1967</v>
      </c>
      <c r="R6" s="10"/>
      <c r="S6" s="116"/>
      <c r="T6" s="86"/>
    </row>
    <row r="7" spans="1:20" ht="270" customHeight="1">
      <c r="A7" s="86" t="s">
        <v>636</v>
      </c>
      <c r="B7" s="72" t="s">
        <v>5</v>
      </c>
      <c r="C7" s="81">
        <v>55205</v>
      </c>
      <c r="D7" s="82" t="s">
        <v>6</v>
      </c>
      <c r="E7" s="82" t="s">
        <v>421</v>
      </c>
      <c r="F7" s="82" t="s">
        <v>7</v>
      </c>
      <c r="G7" s="82" t="s">
        <v>11</v>
      </c>
      <c r="H7" s="82" t="s">
        <v>458</v>
      </c>
      <c r="I7" s="82" t="s">
        <v>12</v>
      </c>
      <c r="J7" s="82" t="s">
        <v>489</v>
      </c>
      <c r="K7" s="82" t="s">
        <v>13</v>
      </c>
      <c r="L7" s="71" t="s">
        <v>416</v>
      </c>
      <c r="M7" s="71" t="s">
        <v>416</v>
      </c>
      <c r="N7" s="86">
        <v>35000</v>
      </c>
      <c r="O7" s="86">
        <v>1</v>
      </c>
      <c r="P7" s="92">
        <v>35000</v>
      </c>
      <c r="Q7" s="71">
        <v>1775</v>
      </c>
      <c r="R7" s="115">
        <v>35000</v>
      </c>
      <c r="S7" s="105"/>
      <c r="T7" s="72" t="s">
        <v>947</v>
      </c>
    </row>
    <row r="8" spans="1:20" ht="68.25" customHeight="1">
      <c r="A8" s="86" t="s">
        <v>637</v>
      </c>
      <c r="B8" s="72" t="s">
        <v>5</v>
      </c>
      <c r="C8" s="81">
        <v>51129</v>
      </c>
      <c r="D8" s="82" t="s">
        <v>6</v>
      </c>
      <c r="E8" s="82" t="s">
        <v>421</v>
      </c>
      <c r="F8" s="82" t="s">
        <v>7</v>
      </c>
      <c r="G8" s="82" t="s">
        <v>8</v>
      </c>
      <c r="H8" s="82" t="s">
        <v>576</v>
      </c>
      <c r="I8" s="82" t="s">
        <v>9</v>
      </c>
      <c r="J8" s="82" t="s">
        <v>488</v>
      </c>
      <c r="K8" s="82" t="s">
        <v>10</v>
      </c>
      <c r="L8" s="71" t="s">
        <v>417</v>
      </c>
      <c r="M8" s="71" t="s">
        <v>416</v>
      </c>
      <c r="N8" s="86">
        <v>10752</v>
      </c>
      <c r="O8" s="86">
        <v>1</v>
      </c>
      <c r="P8" s="92">
        <v>10752</v>
      </c>
      <c r="Q8" s="71">
        <v>1773</v>
      </c>
      <c r="R8" s="115">
        <v>10752</v>
      </c>
      <c r="S8" s="105"/>
      <c r="T8" s="72" t="s">
        <v>946</v>
      </c>
    </row>
    <row r="9" spans="1:20" ht="83.25" customHeight="1">
      <c r="A9" s="86" t="s">
        <v>638</v>
      </c>
      <c r="B9" s="72" t="s">
        <v>5</v>
      </c>
      <c r="C9" s="81">
        <v>51230</v>
      </c>
      <c r="D9" s="82" t="s">
        <v>6</v>
      </c>
      <c r="E9" s="82" t="s">
        <v>421</v>
      </c>
      <c r="F9" s="82" t="s">
        <v>7</v>
      </c>
      <c r="G9" s="82" t="s">
        <v>14</v>
      </c>
      <c r="H9" s="82" t="s">
        <v>15</v>
      </c>
      <c r="I9" s="82" t="s">
        <v>9</v>
      </c>
      <c r="J9" s="82" t="s">
        <v>490</v>
      </c>
      <c r="K9" s="82" t="s">
        <v>16</v>
      </c>
      <c r="L9" s="71" t="s">
        <v>417</v>
      </c>
      <c r="M9" s="71" t="s">
        <v>416</v>
      </c>
      <c r="N9" s="86">
        <v>36500</v>
      </c>
      <c r="O9" s="86">
        <v>1</v>
      </c>
      <c r="P9" s="92">
        <v>36500</v>
      </c>
      <c r="Q9" s="71">
        <v>1776</v>
      </c>
      <c r="R9" s="115"/>
      <c r="S9" s="105"/>
      <c r="T9" s="86"/>
    </row>
    <row r="10" spans="1:20" ht="149.25" customHeight="1">
      <c r="A10" s="86" t="s">
        <v>639</v>
      </c>
      <c r="B10" s="72" t="s">
        <v>5</v>
      </c>
      <c r="C10" s="81">
        <v>51129</v>
      </c>
      <c r="D10" s="82" t="s">
        <v>6</v>
      </c>
      <c r="E10" s="82" t="s">
        <v>421</v>
      </c>
      <c r="F10" s="82" t="s">
        <v>7</v>
      </c>
      <c r="G10" s="82" t="s">
        <v>262</v>
      </c>
      <c r="H10" s="82" t="s">
        <v>616</v>
      </c>
      <c r="I10" s="82" t="s">
        <v>9</v>
      </c>
      <c r="J10" s="82" t="s">
        <v>527</v>
      </c>
      <c r="K10" s="82" t="s">
        <v>43</v>
      </c>
      <c r="L10" s="71" t="s">
        <v>417</v>
      </c>
      <c r="M10" s="71" t="s">
        <v>416</v>
      </c>
      <c r="N10" s="86">
        <v>13120</v>
      </c>
      <c r="O10" s="86">
        <v>1</v>
      </c>
      <c r="P10" s="92">
        <v>13120</v>
      </c>
      <c r="Q10" s="71">
        <v>2025</v>
      </c>
      <c r="R10" s="115"/>
      <c r="S10" s="105"/>
      <c r="T10" s="86"/>
    </row>
    <row r="11" spans="1:20" ht="66.75" customHeight="1">
      <c r="A11" s="86" t="s">
        <v>640</v>
      </c>
      <c r="B11" s="72" t="s">
        <v>5</v>
      </c>
      <c r="C11" s="86">
        <v>51310</v>
      </c>
      <c r="D11" s="72" t="s">
        <v>6</v>
      </c>
      <c r="E11" s="86"/>
      <c r="F11" s="86" t="s">
        <v>7</v>
      </c>
      <c r="G11" s="72" t="s">
        <v>612</v>
      </c>
      <c r="H11" s="72" t="s">
        <v>613</v>
      </c>
      <c r="I11" s="72" t="s">
        <v>9</v>
      </c>
      <c r="J11" s="82" t="s">
        <v>551</v>
      </c>
      <c r="K11" s="72" t="s">
        <v>19</v>
      </c>
      <c r="L11" s="71" t="s">
        <v>416</v>
      </c>
      <c r="M11" s="71" t="s">
        <v>416</v>
      </c>
      <c r="N11" s="86">
        <v>9000</v>
      </c>
      <c r="O11" s="86">
        <v>2</v>
      </c>
      <c r="P11" s="92">
        <v>18000</v>
      </c>
      <c r="Q11" s="71">
        <v>2144</v>
      </c>
      <c r="R11" s="115">
        <v>18000</v>
      </c>
      <c r="S11" s="105"/>
      <c r="T11" s="86"/>
    </row>
    <row r="12" spans="1:20" ht="81" customHeight="1">
      <c r="A12" s="86" t="s">
        <v>641</v>
      </c>
      <c r="B12" s="72" t="s">
        <v>374</v>
      </c>
      <c r="C12" s="81">
        <v>53210</v>
      </c>
      <c r="D12" s="82" t="s">
        <v>375</v>
      </c>
      <c r="E12" s="82" t="s">
        <v>421</v>
      </c>
      <c r="F12" s="82" t="s">
        <v>376</v>
      </c>
      <c r="G12" s="82" t="s">
        <v>384</v>
      </c>
      <c r="H12" s="82" t="s">
        <v>384</v>
      </c>
      <c r="I12" s="82" t="s">
        <v>12</v>
      </c>
      <c r="J12" s="82" t="s">
        <v>551</v>
      </c>
      <c r="K12" s="82" t="s">
        <v>126</v>
      </c>
      <c r="L12" s="71" t="s">
        <v>416</v>
      </c>
      <c r="M12" s="71" t="s">
        <v>417</v>
      </c>
      <c r="N12" s="86">
        <v>1600</v>
      </c>
      <c r="O12" s="86">
        <v>1</v>
      </c>
      <c r="P12" s="92">
        <v>1600</v>
      </c>
      <c r="Q12" s="71">
        <v>2121</v>
      </c>
      <c r="R12" s="115"/>
      <c r="S12" s="105"/>
      <c r="T12" s="86"/>
    </row>
    <row r="13" spans="1:20" ht="60">
      <c r="A13" s="86" t="s">
        <v>643</v>
      </c>
      <c r="B13" s="72" t="s">
        <v>374</v>
      </c>
      <c r="C13" s="81">
        <v>51114</v>
      </c>
      <c r="D13" s="82" t="s">
        <v>375</v>
      </c>
      <c r="E13" s="82" t="s">
        <v>421</v>
      </c>
      <c r="F13" s="82" t="s">
        <v>376</v>
      </c>
      <c r="G13" s="82" t="s">
        <v>380</v>
      </c>
      <c r="H13" s="82" t="s">
        <v>381</v>
      </c>
      <c r="I13" s="82" t="s">
        <v>9</v>
      </c>
      <c r="J13" s="82" t="s">
        <v>551</v>
      </c>
      <c r="K13" s="82" t="s">
        <v>126</v>
      </c>
      <c r="L13" s="71" t="s">
        <v>416</v>
      </c>
      <c r="M13" s="71" t="s">
        <v>417</v>
      </c>
      <c r="N13" s="86">
        <v>25890</v>
      </c>
      <c r="O13" s="86">
        <v>1</v>
      </c>
      <c r="P13" s="92">
        <v>25890</v>
      </c>
      <c r="Q13" s="71">
        <v>2118</v>
      </c>
      <c r="R13" s="115">
        <v>15890</v>
      </c>
      <c r="S13" s="105"/>
      <c r="T13" s="86"/>
    </row>
    <row r="14" spans="1:20" ht="60">
      <c r="A14" s="86" t="s">
        <v>644</v>
      </c>
      <c r="B14" s="72" t="s">
        <v>374</v>
      </c>
      <c r="C14" s="81">
        <v>51310</v>
      </c>
      <c r="D14" s="82" t="s">
        <v>375</v>
      </c>
      <c r="E14" s="82" t="s">
        <v>421</v>
      </c>
      <c r="F14" s="82" t="s">
        <v>376</v>
      </c>
      <c r="G14" s="82" t="s">
        <v>382</v>
      </c>
      <c r="H14" s="82" t="s">
        <v>383</v>
      </c>
      <c r="I14" s="82" t="s">
        <v>9</v>
      </c>
      <c r="J14" s="82" t="s">
        <v>551</v>
      </c>
      <c r="K14" s="82" t="s">
        <v>126</v>
      </c>
      <c r="L14" s="71" t="s">
        <v>416</v>
      </c>
      <c r="M14" s="71" t="s">
        <v>417</v>
      </c>
      <c r="N14" s="86">
        <v>9625</v>
      </c>
      <c r="O14" s="86">
        <v>1</v>
      </c>
      <c r="P14" s="92">
        <v>9625</v>
      </c>
      <c r="Q14" s="71">
        <v>2118</v>
      </c>
      <c r="R14" s="115">
        <v>5625</v>
      </c>
      <c r="S14" s="105"/>
      <c r="T14" s="86"/>
    </row>
    <row r="15" spans="1:20" ht="60">
      <c r="A15" s="86" t="s">
        <v>646</v>
      </c>
      <c r="B15" s="72" t="s">
        <v>374</v>
      </c>
      <c r="C15" s="81">
        <v>51114</v>
      </c>
      <c r="D15" s="82" t="s">
        <v>375</v>
      </c>
      <c r="E15" s="82" t="s">
        <v>421</v>
      </c>
      <c r="F15" s="82" t="s">
        <v>376</v>
      </c>
      <c r="G15" s="82" t="s">
        <v>385</v>
      </c>
      <c r="H15" s="82" t="s">
        <v>385</v>
      </c>
      <c r="I15" s="82" t="s">
        <v>9</v>
      </c>
      <c r="J15" s="82" t="s">
        <v>551</v>
      </c>
      <c r="K15" s="82" t="s">
        <v>126</v>
      </c>
      <c r="L15" s="71" t="s">
        <v>416</v>
      </c>
      <c r="M15" s="71" t="s">
        <v>417</v>
      </c>
      <c r="N15" s="86">
        <v>10356</v>
      </c>
      <c r="O15" s="86">
        <v>1</v>
      </c>
      <c r="P15" s="92">
        <v>10356</v>
      </c>
      <c r="Q15" s="71">
        <v>2125</v>
      </c>
      <c r="R15" s="115"/>
      <c r="S15" s="105"/>
      <c r="T15" s="86"/>
    </row>
    <row r="16" spans="1:20" ht="75">
      <c r="A16" s="86" t="s">
        <v>647</v>
      </c>
      <c r="B16" s="72" t="s">
        <v>374</v>
      </c>
      <c r="C16" s="81">
        <v>51310</v>
      </c>
      <c r="D16" s="82" t="s">
        <v>375</v>
      </c>
      <c r="E16" s="82" t="s">
        <v>421</v>
      </c>
      <c r="F16" s="82" t="s">
        <v>376</v>
      </c>
      <c r="G16" s="82" t="s">
        <v>386</v>
      </c>
      <c r="H16" s="82" t="s">
        <v>386</v>
      </c>
      <c r="I16" s="82" t="s">
        <v>9</v>
      </c>
      <c r="J16" s="82" t="s">
        <v>489</v>
      </c>
      <c r="K16" s="82" t="s">
        <v>126</v>
      </c>
      <c r="L16" s="71" t="s">
        <v>416</v>
      </c>
      <c r="M16" s="71" t="s">
        <v>417</v>
      </c>
      <c r="N16" s="86">
        <v>51780</v>
      </c>
      <c r="O16" s="86">
        <v>1</v>
      </c>
      <c r="P16" s="92">
        <v>51780</v>
      </c>
      <c r="Q16" s="71">
        <v>2127</v>
      </c>
      <c r="R16" s="115">
        <v>11780</v>
      </c>
      <c r="S16" s="105"/>
      <c r="T16" s="72" t="s">
        <v>791</v>
      </c>
    </row>
    <row r="17" spans="1:20" ht="60">
      <c r="A17" s="86" t="s">
        <v>648</v>
      </c>
      <c r="B17" s="72" t="s">
        <v>374</v>
      </c>
      <c r="C17" s="81">
        <v>51114</v>
      </c>
      <c r="D17" s="82" t="s">
        <v>375</v>
      </c>
      <c r="E17" s="82" t="s">
        <v>421</v>
      </c>
      <c r="F17" s="82" t="s">
        <v>376</v>
      </c>
      <c r="G17" s="82" t="s">
        <v>391</v>
      </c>
      <c r="H17" s="82" t="s">
        <v>392</v>
      </c>
      <c r="I17" s="82" t="s">
        <v>9</v>
      </c>
      <c r="J17" s="82" t="s">
        <v>489</v>
      </c>
      <c r="K17" s="82" t="s">
        <v>126</v>
      </c>
      <c r="L17" s="71" t="s">
        <v>417</v>
      </c>
      <c r="M17" s="71" t="s">
        <v>416</v>
      </c>
      <c r="N17" s="86">
        <v>41000</v>
      </c>
      <c r="O17" s="86">
        <v>1</v>
      </c>
      <c r="P17" s="92">
        <v>41000</v>
      </c>
      <c r="Q17" s="71">
        <v>2127</v>
      </c>
      <c r="R17" s="115"/>
      <c r="S17" s="105"/>
      <c r="T17" s="86"/>
    </row>
    <row r="18" spans="1:20" ht="49.5" customHeight="1">
      <c r="A18" s="86" t="s">
        <v>649</v>
      </c>
      <c r="B18" s="72" t="s">
        <v>374</v>
      </c>
      <c r="C18" s="81">
        <v>51114</v>
      </c>
      <c r="D18" s="82" t="s">
        <v>375</v>
      </c>
      <c r="E18" s="82"/>
      <c r="F18" s="82" t="s">
        <v>376</v>
      </c>
      <c r="G18" s="82" t="s">
        <v>624</v>
      </c>
      <c r="H18" s="82" t="s">
        <v>625</v>
      </c>
      <c r="I18" s="82" t="s">
        <v>9</v>
      </c>
      <c r="J18" s="82" t="s">
        <v>492</v>
      </c>
      <c r="K18" s="82" t="s">
        <v>126</v>
      </c>
      <c r="L18" s="71" t="s">
        <v>417</v>
      </c>
      <c r="M18" s="71" t="s">
        <v>416</v>
      </c>
      <c r="N18" s="86">
        <v>33000</v>
      </c>
      <c r="O18" s="86">
        <v>1</v>
      </c>
      <c r="P18" s="92">
        <v>33000</v>
      </c>
      <c r="Q18" s="71">
        <v>0</v>
      </c>
      <c r="R18" s="115"/>
      <c r="S18" s="105"/>
      <c r="T18" s="86"/>
    </row>
    <row r="19" spans="1:20" ht="60">
      <c r="A19" s="86" t="s">
        <v>650</v>
      </c>
      <c r="B19" s="72" t="s">
        <v>368</v>
      </c>
      <c r="C19" s="81">
        <v>51230</v>
      </c>
      <c r="D19" s="82" t="s">
        <v>369</v>
      </c>
      <c r="E19" s="82" t="s">
        <v>421</v>
      </c>
      <c r="F19" s="82" t="s">
        <v>370</v>
      </c>
      <c r="G19" s="82" t="s">
        <v>373</v>
      </c>
      <c r="H19" s="82" t="s">
        <v>577</v>
      </c>
      <c r="I19" s="82" t="s">
        <v>9</v>
      </c>
      <c r="J19" s="82" t="s">
        <v>505</v>
      </c>
      <c r="K19" s="82" t="s">
        <v>13</v>
      </c>
      <c r="L19" s="71" t="s">
        <v>417</v>
      </c>
      <c r="M19" s="71" t="s">
        <v>416</v>
      </c>
      <c r="N19" s="86">
        <v>24771</v>
      </c>
      <c r="O19" s="86">
        <v>1</v>
      </c>
      <c r="P19" s="92">
        <v>24771</v>
      </c>
      <c r="Q19" s="71">
        <v>2049</v>
      </c>
      <c r="R19" s="115">
        <v>24771</v>
      </c>
      <c r="S19" s="105"/>
      <c r="T19" s="86"/>
    </row>
    <row r="20" spans="1:20" ht="60">
      <c r="A20" s="86" t="s">
        <v>651</v>
      </c>
      <c r="B20" s="72" t="s">
        <v>368</v>
      </c>
      <c r="C20" s="81">
        <v>51310</v>
      </c>
      <c r="D20" s="82" t="s">
        <v>369</v>
      </c>
      <c r="E20" s="82" t="s">
        <v>421</v>
      </c>
      <c r="F20" s="82" t="s">
        <v>370</v>
      </c>
      <c r="G20" s="82" t="s">
        <v>371</v>
      </c>
      <c r="H20" s="82" t="s">
        <v>372</v>
      </c>
      <c r="I20" s="82" t="s">
        <v>9</v>
      </c>
      <c r="J20" s="82" t="s">
        <v>505</v>
      </c>
      <c r="K20" s="82" t="s">
        <v>13</v>
      </c>
      <c r="L20" s="71" t="s">
        <v>416</v>
      </c>
      <c r="M20" s="71" t="s">
        <v>417</v>
      </c>
      <c r="N20" s="86">
        <v>60000</v>
      </c>
      <c r="O20" s="86">
        <v>1</v>
      </c>
      <c r="P20" s="92">
        <v>60000</v>
      </c>
      <c r="Q20" s="71">
        <v>2116</v>
      </c>
      <c r="R20" s="115">
        <v>60000</v>
      </c>
      <c r="S20" s="105"/>
      <c r="T20" s="72" t="s">
        <v>948</v>
      </c>
    </row>
    <row r="21" spans="1:20" ht="86.25" customHeight="1">
      <c r="A21" s="86" t="s">
        <v>652</v>
      </c>
      <c r="B21" s="72" t="s">
        <v>38</v>
      </c>
      <c r="C21" s="81">
        <v>53210</v>
      </c>
      <c r="D21" s="82" t="s">
        <v>39</v>
      </c>
      <c r="E21" s="82" t="s">
        <v>421</v>
      </c>
      <c r="F21" s="82" t="s">
        <v>578</v>
      </c>
      <c r="G21" s="82" t="s">
        <v>251</v>
      </c>
      <c r="H21" s="82" t="s">
        <v>252</v>
      </c>
      <c r="I21" s="82" t="s">
        <v>12</v>
      </c>
      <c r="J21" s="82" t="s">
        <v>496</v>
      </c>
      <c r="K21" s="82" t="s">
        <v>13</v>
      </c>
      <c r="L21" s="71" t="s">
        <v>417</v>
      </c>
      <c r="M21" s="71" t="s">
        <v>417</v>
      </c>
      <c r="N21" s="86">
        <v>20000</v>
      </c>
      <c r="O21" s="86">
        <v>1</v>
      </c>
      <c r="P21" s="92">
        <v>20000</v>
      </c>
      <c r="Q21" s="71">
        <v>2017</v>
      </c>
      <c r="R21" s="115"/>
      <c r="S21" s="105"/>
      <c r="T21" s="86"/>
    </row>
    <row r="22" spans="1:20" ht="135.75" customHeight="1">
      <c r="A22" s="86" t="s">
        <v>653</v>
      </c>
      <c r="B22" s="72" t="s">
        <v>38</v>
      </c>
      <c r="C22" s="81">
        <v>51310</v>
      </c>
      <c r="D22" s="82" t="s">
        <v>39</v>
      </c>
      <c r="E22" s="82" t="s">
        <v>421</v>
      </c>
      <c r="F22" s="82" t="s">
        <v>578</v>
      </c>
      <c r="G22" s="82" t="s">
        <v>41</v>
      </c>
      <c r="H22" s="82" t="s">
        <v>42</v>
      </c>
      <c r="I22" s="82" t="s">
        <v>9</v>
      </c>
      <c r="J22" s="82" t="s">
        <v>579</v>
      </c>
      <c r="K22" s="82" t="s">
        <v>497</v>
      </c>
      <c r="L22" s="71" t="s">
        <v>416</v>
      </c>
      <c r="M22" s="71" t="s">
        <v>417</v>
      </c>
      <c r="N22" s="86">
        <v>11028</v>
      </c>
      <c r="O22" s="86">
        <v>1</v>
      </c>
      <c r="P22" s="92">
        <v>11028</v>
      </c>
      <c r="Q22" s="71">
        <v>1821</v>
      </c>
      <c r="R22" s="115">
        <v>11028</v>
      </c>
      <c r="S22" s="105"/>
      <c r="T22" s="86" t="s">
        <v>943</v>
      </c>
    </row>
    <row r="23" spans="1:20" ht="118.5" customHeight="1">
      <c r="A23" s="86" t="s">
        <v>654</v>
      </c>
      <c r="B23" s="72" t="s">
        <v>38</v>
      </c>
      <c r="C23" s="81">
        <v>51320</v>
      </c>
      <c r="D23" s="82" t="s">
        <v>39</v>
      </c>
      <c r="E23" s="82" t="s">
        <v>421</v>
      </c>
      <c r="F23" s="82" t="s">
        <v>578</v>
      </c>
      <c r="G23" s="82" t="s">
        <v>44</v>
      </c>
      <c r="H23" s="82" t="s">
        <v>45</v>
      </c>
      <c r="I23" s="82" t="s">
        <v>9</v>
      </c>
      <c r="J23" s="82" t="s">
        <v>499</v>
      </c>
      <c r="K23" s="82" t="s">
        <v>13</v>
      </c>
      <c r="L23" s="71" t="s">
        <v>416</v>
      </c>
      <c r="M23" s="71" t="s">
        <v>417</v>
      </c>
      <c r="N23" s="86">
        <v>6400</v>
      </c>
      <c r="O23" s="86">
        <v>1</v>
      </c>
      <c r="P23" s="92">
        <v>6400</v>
      </c>
      <c r="Q23" s="71">
        <v>1822</v>
      </c>
      <c r="R23" s="115"/>
      <c r="S23" s="105"/>
      <c r="T23" s="86"/>
    </row>
    <row r="24" spans="1:20" ht="132" customHeight="1">
      <c r="A24" s="86" t="s">
        <v>655</v>
      </c>
      <c r="B24" s="72" t="s">
        <v>38</v>
      </c>
      <c r="C24" s="81">
        <v>51310</v>
      </c>
      <c r="D24" s="82" t="s">
        <v>39</v>
      </c>
      <c r="E24" s="82" t="s">
        <v>421</v>
      </c>
      <c r="F24" s="82" t="s">
        <v>578</v>
      </c>
      <c r="G24" s="82" t="s">
        <v>46</v>
      </c>
      <c r="H24" s="82" t="s">
        <v>47</v>
      </c>
      <c r="I24" s="82" t="s">
        <v>9</v>
      </c>
      <c r="J24" s="82" t="s">
        <v>580</v>
      </c>
      <c r="K24" s="82" t="s">
        <v>13</v>
      </c>
      <c r="L24" s="71" t="s">
        <v>416</v>
      </c>
      <c r="M24" s="71" t="s">
        <v>417</v>
      </c>
      <c r="N24" s="86">
        <v>170000</v>
      </c>
      <c r="O24" s="86">
        <v>1</v>
      </c>
      <c r="P24" s="92">
        <v>187000</v>
      </c>
      <c r="Q24" s="71">
        <v>1823</v>
      </c>
      <c r="R24" s="115">
        <v>187000</v>
      </c>
      <c r="S24" s="105"/>
      <c r="T24" s="86"/>
    </row>
    <row r="25" spans="1:20" ht="131.25" customHeight="1">
      <c r="A25" s="86" t="s">
        <v>656</v>
      </c>
      <c r="B25" s="72" t="s">
        <v>38</v>
      </c>
      <c r="C25" s="81">
        <v>51310</v>
      </c>
      <c r="D25" s="82" t="s">
        <v>39</v>
      </c>
      <c r="E25" s="82" t="s">
        <v>421</v>
      </c>
      <c r="F25" s="82" t="s">
        <v>578</v>
      </c>
      <c r="G25" s="82" t="s">
        <v>48</v>
      </c>
      <c r="H25" s="82" t="s">
        <v>49</v>
      </c>
      <c r="I25" s="82" t="s">
        <v>9</v>
      </c>
      <c r="J25" s="82" t="s">
        <v>581</v>
      </c>
      <c r="K25" s="82" t="s">
        <v>16</v>
      </c>
      <c r="L25" s="71" t="s">
        <v>417</v>
      </c>
      <c r="M25" s="71" t="s">
        <v>417</v>
      </c>
      <c r="N25" s="86">
        <v>10102</v>
      </c>
      <c r="O25" s="86">
        <v>1</v>
      </c>
      <c r="P25" s="92">
        <v>10102</v>
      </c>
      <c r="Q25" s="71">
        <v>1824</v>
      </c>
      <c r="R25" s="115">
        <v>10102</v>
      </c>
      <c r="S25" s="105"/>
      <c r="T25" s="86"/>
    </row>
    <row r="26" spans="1:20" ht="84.75" customHeight="1">
      <c r="A26" s="86" t="s">
        <v>657</v>
      </c>
      <c r="B26" s="72" t="s">
        <v>87</v>
      </c>
      <c r="C26" s="81">
        <v>54110</v>
      </c>
      <c r="D26" s="82" t="s">
        <v>97</v>
      </c>
      <c r="E26" s="82" t="s">
        <v>421</v>
      </c>
      <c r="F26" s="82" t="s">
        <v>98</v>
      </c>
      <c r="G26" s="82" t="s">
        <v>102</v>
      </c>
      <c r="H26" s="82" t="s">
        <v>103</v>
      </c>
      <c r="I26" s="82" t="s">
        <v>12</v>
      </c>
      <c r="J26" s="82" t="s">
        <v>492</v>
      </c>
      <c r="K26" s="82" t="s">
        <v>16</v>
      </c>
      <c r="L26" s="71" t="s">
        <v>416</v>
      </c>
      <c r="M26" s="71" t="s">
        <v>416</v>
      </c>
      <c r="N26" s="86">
        <v>2000</v>
      </c>
      <c r="O26" s="86">
        <v>1</v>
      </c>
      <c r="P26" s="92">
        <v>2000</v>
      </c>
      <c r="Q26" s="71">
        <v>1856</v>
      </c>
      <c r="R26" s="115">
        <v>2000</v>
      </c>
      <c r="S26" s="105"/>
      <c r="T26" s="86"/>
    </row>
    <row r="27" spans="1:20" ht="103.5" customHeight="1">
      <c r="A27" s="86" t="s">
        <v>658</v>
      </c>
      <c r="B27" s="72" t="s">
        <v>87</v>
      </c>
      <c r="C27" s="81">
        <v>51310</v>
      </c>
      <c r="D27" s="82" t="s">
        <v>88</v>
      </c>
      <c r="E27" s="82" t="s">
        <v>421</v>
      </c>
      <c r="F27" s="82" t="s">
        <v>89</v>
      </c>
      <c r="G27" s="82" t="s">
        <v>90</v>
      </c>
      <c r="H27" s="82" t="s">
        <v>434</v>
      </c>
      <c r="I27" s="82" t="s">
        <v>9</v>
      </c>
      <c r="J27" s="82" t="s">
        <v>505</v>
      </c>
      <c r="K27" s="82" t="s">
        <v>13</v>
      </c>
      <c r="L27" s="71" t="s">
        <v>416</v>
      </c>
      <c r="M27" s="71" t="s">
        <v>416</v>
      </c>
      <c r="N27" s="86">
        <v>5600</v>
      </c>
      <c r="O27" s="86">
        <v>1</v>
      </c>
      <c r="P27" s="92">
        <v>5600</v>
      </c>
      <c r="Q27" s="71">
        <v>1843</v>
      </c>
      <c r="R27" s="115"/>
      <c r="S27" s="105"/>
      <c r="T27" s="86"/>
    </row>
    <row r="28" spans="1:20" ht="60">
      <c r="A28" s="86" t="s">
        <v>659</v>
      </c>
      <c r="B28" s="72" t="s">
        <v>87</v>
      </c>
      <c r="C28" s="81">
        <v>51316</v>
      </c>
      <c r="D28" s="82" t="s">
        <v>88</v>
      </c>
      <c r="E28" s="82" t="s">
        <v>421</v>
      </c>
      <c r="F28" s="82" t="s">
        <v>89</v>
      </c>
      <c r="G28" s="82" t="s">
        <v>219</v>
      </c>
      <c r="H28" s="82" t="s">
        <v>220</v>
      </c>
      <c r="I28" s="82" t="s">
        <v>9</v>
      </c>
      <c r="J28" s="82" t="s">
        <v>505</v>
      </c>
      <c r="K28" s="82" t="s">
        <v>13</v>
      </c>
      <c r="L28" s="71" t="s">
        <v>417</v>
      </c>
      <c r="M28" s="71" t="s">
        <v>416</v>
      </c>
      <c r="N28" s="86">
        <v>10</v>
      </c>
      <c r="O28" s="86">
        <v>2132</v>
      </c>
      <c r="P28" s="92">
        <v>21320</v>
      </c>
      <c r="Q28" s="71">
        <v>1844</v>
      </c>
      <c r="R28" s="115"/>
      <c r="S28" s="105"/>
      <c r="T28" s="86"/>
    </row>
    <row r="29" spans="1:20" ht="363" customHeight="1">
      <c r="A29" s="86" t="s">
        <v>660</v>
      </c>
      <c r="B29" s="72" t="s">
        <v>87</v>
      </c>
      <c r="C29" s="81">
        <v>51230</v>
      </c>
      <c r="D29" s="82" t="s">
        <v>91</v>
      </c>
      <c r="E29" s="82" t="s">
        <v>421</v>
      </c>
      <c r="F29" s="82" t="s">
        <v>92</v>
      </c>
      <c r="G29" s="82" t="s">
        <v>582</v>
      </c>
      <c r="H29" s="82" t="s">
        <v>465</v>
      </c>
      <c r="I29" s="82" t="s">
        <v>9</v>
      </c>
      <c r="J29" s="82" t="s">
        <v>505</v>
      </c>
      <c r="K29" s="82" t="s">
        <v>13</v>
      </c>
      <c r="L29" s="71" t="s">
        <v>417</v>
      </c>
      <c r="M29" s="71" t="s">
        <v>416</v>
      </c>
      <c r="N29" s="86">
        <v>36868</v>
      </c>
      <c r="O29" s="86">
        <v>1</v>
      </c>
      <c r="P29" s="92">
        <v>36868</v>
      </c>
      <c r="Q29" s="71">
        <v>1844</v>
      </c>
      <c r="R29" s="115">
        <v>36858</v>
      </c>
      <c r="S29" s="105"/>
      <c r="T29" s="86" t="s">
        <v>950</v>
      </c>
    </row>
    <row r="30" spans="1:20" ht="120">
      <c r="A30" s="86" t="s">
        <v>661</v>
      </c>
      <c r="B30" s="72" t="s">
        <v>87</v>
      </c>
      <c r="C30" s="81">
        <v>51316</v>
      </c>
      <c r="D30" s="82" t="s">
        <v>91</v>
      </c>
      <c r="E30" s="82" t="s">
        <v>421</v>
      </c>
      <c r="F30" s="82" t="s">
        <v>92</v>
      </c>
      <c r="G30" s="82" t="s">
        <v>219</v>
      </c>
      <c r="H30" s="82" t="s">
        <v>261</v>
      </c>
      <c r="I30" s="82" t="s">
        <v>9</v>
      </c>
      <c r="J30" s="82" t="s">
        <v>505</v>
      </c>
      <c r="K30" s="82" t="s">
        <v>16</v>
      </c>
      <c r="L30" s="71" t="s">
        <v>417</v>
      </c>
      <c r="M30" s="71" t="s">
        <v>416</v>
      </c>
      <c r="N30" s="86">
        <v>10</v>
      </c>
      <c r="O30" s="86">
        <v>2186</v>
      </c>
      <c r="P30" s="92">
        <v>21860</v>
      </c>
      <c r="Q30" s="71">
        <v>1844</v>
      </c>
      <c r="R30" s="115"/>
      <c r="S30" s="105"/>
      <c r="T30" s="86" t="s">
        <v>951</v>
      </c>
    </row>
    <row r="31" spans="1:20" ht="150">
      <c r="A31" s="86" t="s">
        <v>662</v>
      </c>
      <c r="B31" s="72" t="s">
        <v>87</v>
      </c>
      <c r="C31" s="81">
        <v>51310</v>
      </c>
      <c r="D31" s="82" t="s">
        <v>94</v>
      </c>
      <c r="E31" s="82" t="s">
        <v>421</v>
      </c>
      <c r="F31" s="82" t="s">
        <v>95</v>
      </c>
      <c r="G31" s="82" t="s">
        <v>96</v>
      </c>
      <c r="H31" s="82" t="s">
        <v>583</v>
      </c>
      <c r="I31" s="82" t="s">
        <v>9</v>
      </c>
      <c r="J31" s="82" t="s">
        <v>505</v>
      </c>
      <c r="K31" s="82" t="s">
        <v>13</v>
      </c>
      <c r="L31" s="71" t="s">
        <v>416</v>
      </c>
      <c r="M31" s="71" t="s">
        <v>416</v>
      </c>
      <c r="N31" s="86">
        <v>8250</v>
      </c>
      <c r="O31" s="86">
        <v>1</v>
      </c>
      <c r="P31" s="92">
        <v>8250</v>
      </c>
      <c r="Q31" s="71">
        <v>1854</v>
      </c>
      <c r="R31" s="115">
        <v>8250</v>
      </c>
      <c r="S31" s="105"/>
      <c r="T31" s="86"/>
    </row>
    <row r="32" spans="1:20" ht="120">
      <c r="A32" s="86" t="s">
        <v>663</v>
      </c>
      <c r="B32" s="72" t="s">
        <v>87</v>
      </c>
      <c r="C32" s="81">
        <v>51310</v>
      </c>
      <c r="D32" s="82" t="s">
        <v>97</v>
      </c>
      <c r="E32" s="82" t="s">
        <v>421</v>
      </c>
      <c r="F32" s="82" t="s">
        <v>98</v>
      </c>
      <c r="G32" s="82" t="s">
        <v>100</v>
      </c>
      <c r="H32" s="82" t="s">
        <v>101</v>
      </c>
      <c r="I32" s="82" t="s">
        <v>9</v>
      </c>
      <c r="J32" s="82" t="s">
        <v>492</v>
      </c>
      <c r="K32" s="82" t="s">
        <v>13</v>
      </c>
      <c r="L32" s="71" t="s">
        <v>416</v>
      </c>
      <c r="M32" s="71" t="s">
        <v>417</v>
      </c>
      <c r="N32" s="86">
        <v>750</v>
      </c>
      <c r="O32" s="86">
        <v>1</v>
      </c>
      <c r="P32" s="92">
        <v>750</v>
      </c>
      <c r="Q32" s="71">
        <v>1856</v>
      </c>
      <c r="R32" s="115">
        <v>750</v>
      </c>
      <c r="S32" s="105"/>
      <c r="T32" s="86"/>
    </row>
    <row r="33" spans="1:20" ht="117" customHeight="1">
      <c r="A33" s="86" t="s">
        <v>667</v>
      </c>
      <c r="B33" s="72" t="s">
        <v>87</v>
      </c>
      <c r="C33" s="81">
        <v>51130</v>
      </c>
      <c r="D33" s="82" t="s">
        <v>104</v>
      </c>
      <c r="E33" s="82" t="s">
        <v>421</v>
      </c>
      <c r="F33" s="82" t="s">
        <v>105</v>
      </c>
      <c r="G33" s="82" t="s">
        <v>109</v>
      </c>
      <c r="H33" s="82" t="s">
        <v>438</v>
      </c>
      <c r="I33" s="82" t="s">
        <v>9</v>
      </c>
      <c r="J33" s="82" t="s">
        <v>506</v>
      </c>
      <c r="K33" s="82" t="s">
        <v>16</v>
      </c>
      <c r="L33" s="71" t="s">
        <v>416</v>
      </c>
      <c r="M33" s="71" t="s">
        <v>416</v>
      </c>
      <c r="N33" s="86">
        <v>16484</v>
      </c>
      <c r="O33" s="86">
        <v>1</v>
      </c>
      <c r="P33" s="92">
        <v>16484</v>
      </c>
      <c r="Q33" s="71">
        <v>1858</v>
      </c>
      <c r="R33" s="115"/>
      <c r="S33" s="105"/>
      <c r="T33" s="86" t="s">
        <v>792</v>
      </c>
    </row>
    <row r="34" spans="1:20" ht="72" customHeight="1">
      <c r="A34" s="86" t="s">
        <v>669</v>
      </c>
      <c r="B34" s="72" t="s">
        <v>87</v>
      </c>
      <c r="C34" s="81">
        <v>51230</v>
      </c>
      <c r="D34" s="82" t="s">
        <v>104</v>
      </c>
      <c r="E34" s="82" t="s">
        <v>421</v>
      </c>
      <c r="F34" s="82" t="s">
        <v>105</v>
      </c>
      <c r="G34" s="82" t="s">
        <v>221</v>
      </c>
      <c r="H34" s="82" t="s">
        <v>222</v>
      </c>
      <c r="I34" s="82" t="s">
        <v>9</v>
      </c>
      <c r="J34" s="82" t="s">
        <v>506</v>
      </c>
      <c r="K34" s="82" t="s">
        <v>19</v>
      </c>
      <c r="L34" s="71" t="s">
        <v>417</v>
      </c>
      <c r="M34" s="71" t="s">
        <v>416</v>
      </c>
      <c r="N34" s="86">
        <v>32202</v>
      </c>
      <c r="O34" s="86">
        <v>1</v>
      </c>
      <c r="P34" s="92">
        <v>32202</v>
      </c>
      <c r="Q34" s="71">
        <v>1858</v>
      </c>
      <c r="R34" s="115"/>
      <c r="S34" s="88"/>
      <c r="T34" s="72" t="s">
        <v>964</v>
      </c>
    </row>
    <row r="35" spans="1:20" ht="111" customHeight="1">
      <c r="A35" s="86" t="s">
        <v>670</v>
      </c>
      <c r="B35" s="72" t="s">
        <v>293</v>
      </c>
      <c r="C35" s="81">
        <v>53550</v>
      </c>
      <c r="D35" s="82" t="s">
        <v>294</v>
      </c>
      <c r="E35" s="82" t="s">
        <v>421</v>
      </c>
      <c r="F35" s="82" t="s">
        <v>295</v>
      </c>
      <c r="G35" s="82" t="s">
        <v>344</v>
      </c>
      <c r="H35" s="82" t="s">
        <v>345</v>
      </c>
      <c r="I35" s="82" t="s">
        <v>12</v>
      </c>
      <c r="J35" s="82" t="s">
        <v>489</v>
      </c>
      <c r="K35" s="82" t="s">
        <v>19</v>
      </c>
      <c r="L35" s="71" t="s">
        <v>417</v>
      </c>
      <c r="M35" s="71" t="s">
        <v>417</v>
      </c>
      <c r="N35" s="86">
        <v>500</v>
      </c>
      <c r="O35" s="86">
        <v>1</v>
      </c>
      <c r="P35" s="92">
        <v>500</v>
      </c>
      <c r="Q35" s="71">
        <v>2075</v>
      </c>
      <c r="R35" s="115">
        <v>500</v>
      </c>
      <c r="S35" s="105"/>
      <c r="T35" s="86" t="s">
        <v>950</v>
      </c>
    </row>
    <row r="36" spans="1:20" ht="66.75" customHeight="1">
      <c r="A36" s="86" t="s">
        <v>671</v>
      </c>
      <c r="B36" s="72" t="s">
        <v>293</v>
      </c>
      <c r="C36" s="72">
        <v>54100</v>
      </c>
      <c r="D36" s="72" t="s">
        <v>294</v>
      </c>
      <c r="E36" s="72" t="s">
        <v>421</v>
      </c>
      <c r="F36" s="72" t="s">
        <v>295</v>
      </c>
      <c r="G36" s="72" t="s">
        <v>543</v>
      </c>
      <c r="H36" s="72" t="s">
        <v>544</v>
      </c>
      <c r="I36" s="72" t="s">
        <v>12</v>
      </c>
      <c r="J36" s="72" t="s">
        <v>506</v>
      </c>
      <c r="K36" s="72" t="s">
        <v>19</v>
      </c>
      <c r="L36" s="81" t="s">
        <v>417</v>
      </c>
      <c r="M36" s="81" t="s">
        <v>416</v>
      </c>
      <c r="N36" s="72">
        <v>2500</v>
      </c>
      <c r="O36" s="72">
        <v>1</v>
      </c>
      <c r="P36" s="114">
        <v>2500</v>
      </c>
      <c r="Q36" s="81">
        <v>2139</v>
      </c>
      <c r="R36" s="10"/>
      <c r="S36" s="113"/>
      <c r="T36" s="86" t="s">
        <v>952</v>
      </c>
    </row>
    <row r="37" spans="1:20" ht="101.25" customHeight="1">
      <c r="A37" s="86" t="s">
        <v>672</v>
      </c>
      <c r="B37" s="72" t="s">
        <v>293</v>
      </c>
      <c r="C37" s="81">
        <v>51310</v>
      </c>
      <c r="D37" s="82" t="s">
        <v>294</v>
      </c>
      <c r="E37" s="82" t="s">
        <v>421</v>
      </c>
      <c r="F37" s="82" t="s">
        <v>295</v>
      </c>
      <c r="G37" s="82" t="s">
        <v>296</v>
      </c>
      <c r="H37" s="82" t="s">
        <v>626</v>
      </c>
      <c r="I37" s="82" t="s">
        <v>9</v>
      </c>
      <c r="J37" s="82" t="s">
        <v>489</v>
      </c>
      <c r="K37" s="82" t="s">
        <v>19</v>
      </c>
      <c r="L37" s="71" t="s">
        <v>416</v>
      </c>
      <c r="M37" s="71" t="s">
        <v>416</v>
      </c>
      <c r="N37" s="86">
        <v>27000</v>
      </c>
      <c r="O37" s="86">
        <v>1</v>
      </c>
      <c r="P37" s="92">
        <v>27000</v>
      </c>
      <c r="Q37" s="71">
        <v>2071</v>
      </c>
      <c r="R37" s="115"/>
      <c r="S37" s="105"/>
      <c r="T37" s="86"/>
    </row>
    <row r="38" spans="1:20" ht="60">
      <c r="A38" s="86" t="s">
        <v>673</v>
      </c>
      <c r="B38" s="72" t="s">
        <v>293</v>
      </c>
      <c r="C38" s="81">
        <v>51310</v>
      </c>
      <c r="D38" s="82" t="s">
        <v>294</v>
      </c>
      <c r="E38" s="82" t="s">
        <v>421</v>
      </c>
      <c r="F38" s="82" t="s">
        <v>295</v>
      </c>
      <c r="G38" s="82" t="s">
        <v>298</v>
      </c>
      <c r="H38" s="82" t="s">
        <v>299</v>
      </c>
      <c r="I38" s="82" t="s">
        <v>9</v>
      </c>
      <c r="J38" s="82" t="s">
        <v>489</v>
      </c>
      <c r="K38" s="82" t="s">
        <v>19</v>
      </c>
      <c r="L38" s="71" t="s">
        <v>417</v>
      </c>
      <c r="M38" s="71" t="s">
        <v>416</v>
      </c>
      <c r="N38" s="86">
        <v>7000</v>
      </c>
      <c r="O38" s="86">
        <v>1</v>
      </c>
      <c r="P38" s="92">
        <v>7000</v>
      </c>
      <c r="Q38" s="71">
        <v>2072</v>
      </c>
      <c r="R38" s="115">
        <v>7000</v>
      </c>
      <c r="S38" s="105"/>
      <c r="T38" s="86"/>
    </row>
    <row r="39" spans="1:20" ht="270">
      <c r="A39" s="86" t="s">
        <v>674</v>
      </c>
      <c r="B39" s="72" t="s">
        <v>293</v>
      </c>
      <c r="C39" s="81">
        <v>51310</v>
      </c>
      <c r="D39" s="82" t="s">
        <v>294</v>
      </c>
      <c r="E39" s="82" t="s">
        <v>421</v>
      </c>
      <c r="F39" s="82" t="s">
        <v>295</v>
      </c>
      <c r="G39" s="82" t="s">
        <v>300</v>
      </c>
      <c r="H39" s="82" t="s">
        <v>542</v>
      </c>
      <c r="I39" s="82" t="s">
        <v>9</v>
      </c>
      <c r="J39" s="82" t="s">
        <v>489</v>
      </c>
      <c r="K39" s="82" t="s">
        <v>13</v>
      </c>
      <c r="L39" s="71" t="s">
        <v>416</v>
      </c>
      <c r="M39" s="71" t="s">
        <v>416</v>
      </c>
      <c r="N39" s="86">
        <v>59000</v>
      </c>
      <c r="O39" s="86">
        <v>1</v>
      </c>
      <c r="P39" s="92">
        <v>59000</v>
      </c>
      <c r="Q39" s="71">
        <v>2074</v>
      </c>
      <c r="R39" s="115">
        <v>59000</v>
      </c>
      <c r="S39" s="105"/>
      <c r="T39" s="86"/>
    </row>
    <row r="40" spans="1:20" ht="409.5">
      <c r="A40" s="86" t="s">
        <v>675</v>
      </c>
      <c r="B40" s="72" t="s">
        <v>293</v>
      </c>
      <c r="C40" s="81">
        <v>51230</v>
      </c>
      <c r="D40" s="82" t="s">
        <v>294</v>
      </c>
      <c r="E40" s="82" t="s">
        <v>421</v>
      </c>
      <c r="F40" s="82" t="s">
        <v>295</v>
      </c>
      <c r="G40" s="82" t="s">
        <v>349</v>
      </c>
      <c r="H40" s="82" t="s">
        <v>480</v>
      </c>
      <c r="I40" s="82" t="s">
        <v>9</v>
      </c>
      <c r="J40" s="82" t="s">
        <v>489</v>
      </c>
      <c r="K40" s="82" t="s">
        <v>19</v>
      </c>
      <c r="L40" s="71" t="s">
        <v>417</v>
      </c>
      <c r="M40" s="71" t="s">
        <v>416</v>
      </c>
      <c r="N40" s="86">
        <v>59000</v>
      </c>
      <c r="O40" s="86">
        <v>1</v>
      </c>
      <c r="P40" s="92">
        <v>59000</v>
      </c>
      <c r="Q40" s="71">
        <v>2107</v>
      </c>
      <c r="R40" s="115"/>
      <c r="S40" s="105"/>
      <c r="T40" s="86"/>
    </row>
    <row r="41" spans="1:20" ht="94.5" customHeight="1">
      <c r="A41" s="86" t="s">
        <v>676</v>
      </c>
      <c r="B41" s="72" t="s">
        <v>293</v>
      </c>
      <c r="C41" s="81">
        <v>51230</v>
      </c>
      <c r="D41" s="82" t="s">
        <v>294</v>
      </c>
      <c r="E41" s="82" t="s">
        <v>421</v>
      </c>
      <c r="F41" s="82" t="s">
        <v>295</v>
      </c>
      <c r="G41" s="82" t="s">
        <v>358</v>
      </c>
      <c r="H41" s="82" t="s">
        <v>359</v>
      </c>
      <c r="I41" s="82" t="s">
        <v>9</v>
      </c>
      <c r="J41" s="82" t="s">
        <v>546</v>
      </c>
      <c r="K41" s="82" t="s">
        <v>19</v>
      </c>
      <c r="L41" s="71" t="s">
        <v>416</v>
      </c>
      <c r="M41" s="71" t="s">
        <v>416</v>
      </c>
      <c r="N41" s="86">
        <v>59000</v>
      </c>
      <c r="O41" s="86">
        <v>1</v>
      </c>
      <c r="P41" s="92">
        <v>59000</v>
      </c>
      <c r="Q41" s="71">
        <v>2112</v>
      </c>
      <c r="R41" s="115"/>
      <c r="S41" s="105"/>
      <c r="T41" s="86"/>
    </row>
    <row r="42" spans="1:20" ht="90">
      <c r="A42" s="86" t="s">
        <v>677</v>
      </c>
      <c r="B42" s="72" t="s">
        <v>293</v>
      </c>
      <c r="C42" s="81">
        <v>51230</v>
      </c>
      <c r="D42" s="82" t="s">
        <v>294</v>
      </c>
      <c r="E42" s="82" t="s">
        <v>421</v>
      </c>
      <c r="F42" s="82" t="s">
        <v>295</v>
      </c>
      <c r="G42" s="82" t="s">
        <v>362</v>
      </c>
      <c r="H42" s="82" t="s">
        <v>363</v>
      </c>
      <c r="I42" s="82" t="s">
        <v>9</v>
      </c>
      <c r="J42" s="82" t="s">
        <v>547</v>
      </c>
      <c r="K42" s="82" t="s">
        <v>19</v>
      </c>
      <c r="L42" s="71" t="s">
        <v>417</v>
      </c>
      <c r="M42" s="71" t="s">
        <v>416</v>
      </c>
      <c r="N42" s="86">
        <v>59000</v>
      </c>
      <c r="O42" s="86">
        <v>1</v>
      </c>
      <c r="P42" s="92">
        <v>59000</v>
      </c>
      <c r="Q42" s="71">
        <v>2115</v>
      </c>
      <c r="R42" s="115"/>
      <c r="S42" s="105"/>
      <c r="T42" s="86"/>
    </row>
    <row r="43" spans="1:20" ht="60">
      <c r="A43" s="86" t="s">
        <v>678</v>
      </c>
      <c r="B43" s="72" t="s">
        <v>264</v>
      </c>
      <c r="C43" s="81">
        <v>51310</v>
      </c>
      <c r="D43" s="82" t="s">
        <v>265</v>
      </c>
      <c r="E43" s="82" t="s">
        <v>421</v>
      </c>
      <c r="F43" s="82" t="s">
        <v>266</v>
      </c>
      <c r="G43" s="82" t="s">
        <v>272</v>
      </c>
      <c r="H43" s="82" t="s">
        <v>273</v>
      </c>
      <c r="I43" s="82" t="s">
        <v>9</v>
      </c>
      <c r="J43" s="82" t="s">
        <v>505</v>
      </c>
      <c r="K43" s="82" t="s">
        <v>19</v>
      </c>
      <c r="L43" s="71" t="s">
        <v>416</v>
      </c>
      <c r="M43" s="71" t="s">
        <v>417</v>
      </c>
      <c r="N43" s="86">
        <v>6000</v>
      </c>
      <c r="O43" s="86">
        <v>1</v>
      </c>
      <c r="P43" s="92">
        <v>6000</v>
      </c>
      <c r="Q43" s="71">
        <v>2026</v>
      </c>
      <c r="R43" s="115">
        <v>6000</v>
      </c>
      <c r="S43" s="105"/>
      <c r="T43" s="86" t="s">
        <v>944</v>
      </c>
    </row>
    <row r="44" spans="1:20" ht="90">
      <c r="A44" s="86" t="s">
        <v>679</v>
      </c>
      <c r="B44" s="72" t="s">
        <v>264</v>
      </c>
      <c r="C44" s="81">
        <v>51316</v>
      </c>
      <c r="D44" s="82" t="s">
        <v>265</v>
      </c>
      <c r="E44" s="82" t="s">
        <v>421</v>
      </c>
      <c r="F44" s="82" t="s">
        <v>266</v>
      </c>
      <c r="G44" s="82" t="s">
        <v>269</v>
      </c>
      <c r="H44" s="82" t="s">
        <v>584</v>
      </c>
      <c r="I44" s="82" t="s">
        <v>9</v>
      </c>
      <c r="J44" s="82" t="s">
        <v>532</v>
      </c>
      <c r="K44" s="82" t="s">
        <v>19</v>
      </c>
      <c r="L44" s="71" t="s">
        <v>416</v>
      </c>
      <c r="M44" s="71" t="s">
        <v>417</v>
      </c>
      <c r="N44" s="86">
        <v>2200</v>
      </c>
      <c r="O44" s="86">
        <v>1</v>
      </c>
      <c r="P44" s="92">
        <v>2200</v>
      </c>
      <c r="Q44" s="71">
        <v>2045</v>
      </c>
      <c r="R44" s="115">
        <v>2200</v>
      </c>
      <c r="S44" s="105"/>
      <c r="T44" s="72" t="s">
        <v>791</v>
      </c>
    </row>
    <row r="45" spans="1:20" ht="48.75" customHeight="1">
      <c r="A45" s="86" t="s">
        <v>680</v>
      </c>
      <c r="B45" s="72" t="s">
        <v>264</v>
      </c>
      <c r="C45" s="81">
        <v>51112</v>
      </c>
      <c r="D45" s="82" t="s">
        <v>265</v>
      </c>
      <c r="E45" s="82" t="s">
        <v>421</v>
      </c>
      <c r="F45" s="82" t="s">
        <v>266</v>
      </c>
      <c r="G45" s="82" t="s">
        <v>291</v>
      </c>
      <c r="H45" s="82" t="s">
        <v>585</v>
      </c>
      <c r="I45" s="82" t="s">
        <v>9</v>
      </c>
      <c r="J45" s="82" t="s">
        <v>532</v>
      </c>
      <c r="K45" s="82" t="s">
        <v>126</v>
      </c>
      <c r="L45" s="71" t="s">
        <v>417</v>
      </c>
      <c r="M45" s="71" t="s">
        <v>417</v>
      </c>
      <c r="N45" s="86">
        <v>650</v>
      </c>
      <c r="O45" s="86">
        <v>2</v>
      </c>
      <c r="P45" s="92">
        <v>1300</v>
      </c>
      <c r="Q45" s="71">
        <v>2066</v>
      </c>
      <c r="R45" s="115">
        <v>1300</v>
      </c>
      <c r="S45" s="105"/>
      <c r="T45" s="72" t="s">
        <v>953</v>
      </c>
    </row>
    <row r="46" spans="1:20" ht="105">
      <c r="A46" s="86" t="s">
        <v>681</v>
      </c>
      <c r="B46" s="72" t="s">
        <v>182</v>
      </c>
      <c r="C46" s="81">
        <v>54100</v>
      </c>
      <c r="D46" s="82" t="s">
        <v>189</v>
      </c>
      <c r="E46" s="82" t="s">
        <v>421</v>
      </c>
      <c r="F46" s="82" t="s">
        <v>190</v>
      </c>
      <c r="G46" s="82" t="s">
        <v>223</v>
      </c>
      <c r="H46" s="82" t="s">
        <v>456</v>
      </c>
      <c r="I46" s="82" t="s">
        <v>12</v>
      </c>
      <c r="J46" s="82" t="s">
        <v>489</v>
      </c>
      <c r="K46" s="82" t="s">
        <v>13</v>
      </c>
      <c r="L46" s="71" t="s">
        <v>417</v>
      </c>
      <c r="M46" s="71" t="s">
        <v>416</v>
      </c>
      <c r="N46" s="86">
        <v>20000</v>
      </c>
      <c r="O46" s="86">
        <v>1</v>
      </c>
      <c r="P46" s="92">
        <v>20000</v>
      </c>
      <c r="Q46" s="71">
        <v>1962</v>
      </c>
      <c r="R46" s="115">
        <v>20000</v>
      </c>
      <c r="S46" s="105"/>
      <c r="T46" s="86"/>
    </row>
    <row r="47" spans="1:20" ht="120">
      <c r="A47" s="86" t="s">
        <v>682</v>
      </c>
      <c r="B47" s="72" t="s">
        <v>182</v>
      </c>
      <c r="C47" s="81">
        <v>51310</v>
      </c>
      <c r="D47" s="82" t="s">
        <v>183</v>
      </c>
      <c r="E47" s="82" t="s">
        <v>421</v>
      </c>
      <c r="F47" s="82" t="s">
        <v>184</v>
      </c>
      <c r="G47" s="82" t="s">
        <v>187</v>
      </c>
      <c r="H47" s="82" t="s">
        <v>586</v>
      </c>
      <c r="I47" s="82" t="s">
        <v>9</v>
      </c>
      <c r="J47" s="82" t="s">
        <v>505</v>
      </c>
      <c r="K47" s="82" t="s">
        <v>16</v>
      </c>
      <c r="L47" s="71" t="s">
        <v>416</v>
      </c>
      <c r="M47" s="71" t="s">
        <v>417</v>
      </c>
      <c r="N47" s="86">
        <v>12500</v>
      </c>
      <c r="O47" s="86">
        <v>1</v>
      </c>
      <c r="P47" s="92">
        <v>12500</v>
      </c>
      <c r="Q47" s="71">
        <v>1920</v>
      </c>
      <c r="R47" s="115">
        <v>12500</v>
      </c>
      <c r="S47" s="105"/>
      <c r="T47" s="112" t="s">
        <v>793</v>
      </c>
    </row>
    <row r="48" spans="1:20" ht="120">
      <c r="A48" s="86" t="s">
        <v>683</v>
      </c>
      <c r="B48" s="72" t="s">
        <v>182</v>
      </c>
      <c r="C48" s="81">
        <v>51310</v>
      </c>
      <c r="D48" s="82" t="s">
        <v>183</v>
      </c>
      <c r="E48" s="82" t="s">
        <v>421</v>
      </c>
      <c r="F48" s="82" t="s">
        <v>184</v>
      </c>
      <c r="G48" s="82" t="s">
        <v>185</v>
      </c>
      <c r="H48" s="82" t="s">
        <v>186</v>
      </c>
      <c r="I48" s="82" t="s">
        <v>9</v>
      </c>
      <c r="J48" s="82" t="s">
        <v>505</v>
      </c>
      <c r="K48" s="82" t="s">
        <v>13</v>
      </c>
      <c r="L48" s="71" t="s">
        <v>416</v>
      </c>
      <c r="M48" s="71" t="s">
        <v>417</v>
      </c>
      <c r="N48" s="86">
        <v>11500</v>
      </c>
      <c r="O48" s="86">
        <v>3</v>
      </c>
      <c r="P48" s="92">
        <v>34500</v>
      </c>
      <c r="Q48" s="71">
        <v>1921</v>
      </c>
      <c r="R48" s="115">
        <v>34500</v>
      </c>
      <c r="S48" s="105"/>
      <c r="T48" s="86"/>
    </row>
    <row r="49" spans="1:20" ht="135">
      <c r="A49" s="86" t="s">
        <v>684</v>
      </c>
      <c r="B49" s="72" t="s">
        <v>182</v>
      </c>
      <c r="C49" s="81">
        <v>51310</v>
      </c>
      <c r="D49" s="82" t="s">
        <v>189</v>
      </c>
      <c r="E49" s="82" t="s">
        <v>421</v>
      </c>
      <c r="F49" s="82" t="s">
        <v>190</v>
      </c>
      <c r="G49" s="82" t="s">
        <v>191</v>
      </c>
      <c r="H49" s="82" t="s">
        <v>450</v>
      </c>
      <c r="I49" s="82" t="s">
        <v>9</v>
      </c>
      <c r="J49" s="82" t="s">
        <v>505</v>
      </c>
      <c r="K49" s="82" t="s">
        <v>13</v>
      </c>
      <c r="L49" s="71" t="s">
        <v>416</v>
      </c>
      <c r="M49" s="71" t="s">
        <v>417</v>
      </c>
      <c r="N49" s="86">
        <v>11500</v>
      </c>
      <c r="O49" s="86">
        <v>2</v>
      </c>
      <c r="P49" s="92">
        <v>23000</v>
      </c>
      <c r="Q49" s="71">
        <v>1921</v>
      </c>
      <c r="R49" s="115">
        <v>23000</v>
      </c>
      <c r="S49" s="105"/>
      <c r="T49" s="86"/>
    </row>
    <row r="50" spans="1:20" ht="60">
      <c r="A50" s="86" t="s">
        <v>685</v>
      </c>
      <c r="B50" s="72" t="s">
        <v>166</v>
      </c>
      <c r="C50" s="81">
        <v>54100</v>
      </c>
      <c r="D50" s="82" t="s">
        <v>167</v>
      </c>
      <c r="E50" s="82" t="s">
        <v>421</v>
      </c>
      <c r="F50" s="82" t="s">
        <v>168</v>
      </c>
      <c r="G50" s="82" t="s">
        <v>169</v>
      </c>
      <c r="H50" s="82" t="s">
        <v>170</v>
      </c>
      <c r="I50" s="82" t="s">
        <v>12</v>
      </c>
      <c r="J50" s="82" t="s">
        <v>512</v>
      </c>
      <c r="K50" s="82" t="s">
        <v>19</v>
      </c>
      <c r="L50" s="71" t="s">
        <v>417</v>
      </c>
      <c r="M50" s="71" t="s">
        <v>417</v>
      </c>
      <c r="N50" s="86">
        <v>300</v>
      </c>
      <c r="O50" s="86">
        <v>2</v>
      </c>
      <c r="P50" s="92">
        <v>600</v>
      </c>
      <c r="Q50" s="71">
        <v>1913</v>
      </c>
      <c r="R50" s="115"/>
      <c r="S50" s="105"/>
      <c r="T50" s="86"/>
    </row>
    <row r="51" spans="1:20" ht="60">
      <c r="A51" s="86" t="s">
        <v>686</v>
      </c>
      <c r="B51" s="72" t="s">
        <v>166</v>
      </c>
      <c r="C51" s="81">
        <v>56515</v>
      </c>
      <c r="D51" s="82" t="s">
        <v>167</v>
      </c>
      <c r="E51" s="82" t="s">
        <v>421</v>
      </c>
      <c r="F51" s="82" t="s">
        <v>168</v>
      </c>
      <c r="G51" s="82" t="s">
        <v>171</v>
      </c>
      <c r="H51" s="82" t="s">
        <v>172</v>
      </c>
      <c r="I51" s="82" t="s">
        <v>12</v>
      </c>
      <c r="J51" s="82" t="s">
        <v>494</v>
      </c>
      <c r="K51" s="82" t="s">
        <v>13</v>
      </c>
      <c r="L51" s="71" t="s">
        <v>417</v>
      </c>
      <c r="M51" s="71" t="s">
        <v>416</v>
      </c>
      <c r="N51" s="86">
        <v>750</v>
      </c>
      <c r="O51" s="86">
        <v>1</v>
      </c>
      <c r="P51" s="92">
        <v>750</v>
      </c>
      <c r="Q51" s="71">
        <v>1914</v>
      </c>
      <c r="R51" s="115">
        <v>750</v>
      </c>
      <c r="S51" s="105"/>
      <c r="T51" s="86" t="s">
        <v>949</v>
      </c>
    </row>
    <row r="52" spans="1:20" ht="75">
      <c r="A52" s="86" t="s">
        <v>687</v>
      </c>
      <c r="B52" s="72" t="s">
        <v>166</v>
      </c>
      <c r="C52" s="81">
        <v>53550</v>
      </c>
      <c r="D52" s="82" t="s">
        <v>167</v>
      </c>
      <c r="E52" s="82" t="s">
        <v>421</v>
      </c>
      <c r="F52" s="82" t="s">
        <v>168</v>
      </c>
      <c r="G52" s="82" t="s">
        <v>173</v>
      </c>
      <c r="H52" s="82" t="s">
        <v>174</v>
      </c>
      <c r="I52" s="82" t="s">
        <v>12</v>
      </c>
      <c r="J52" s="82" t="s">
        <v>494</v>
      </c>
      <c r="K52" s="82" t="s">
        <v>19</v>
      </c>
      <c r="L52" s="71" t="s">
        <v>417</v>
      </c>
      <c r="M52" s="71" t="s">
        <v>417</v>
      </c>
      <c r="N52" s="86">
        <v>100</v>
      </c>
      <c r="O52" s="86">
        <v>3</v>
      </c>
      <c r="P52" s="92">
        <v>300</v>
      </c>
      <c r="Q52" s="71">
        <v>1914</v>
      </c>
      <c r="R52" s="115"/>
      <c r="S52" s="105"/>
      <c r="T52" s="86"/>
    </row>
    <row r="53" spans="1:20" ht="60">
      <c r="A53" s="86" t="s">
        <v>688</v>
      </c>
      <c r="B53" s="72" t="s">
        <v>166</v>
      </c>
      <c r="C53" s="81">
        <v>53550</v>
      </c>
      <c r="D53" s="82" t="s">
        <v>167</v>
      </c>
      <c r="E53" s="82" t="s">
        <v>421</v>
      </c>
      <c r="F53" s="82" t="s">
        <v>168</v>
      </c>
      <c r="G53" s="82" t="s">
        <v>180</v>
      </c>
      <c r="H53" s="82" t="s">
        <v>181</v>
      </c>
      <c r="I53" s="82" t="s">
        <v>12</v>
      </c>
      <c r="J53" s="82" t="s">
        <v>492</v>
      </c>
      <c r="K53" s="82" t="s">
        <v>13</v>
      </c>
      <c r="L53" s="71" t="s">
        <v>417</v>
      </c>
      <c r="M53" s="71" t="s">
        <v>416</v>
      </c>
      <c r="N53" s="86">
        <v>1500</v>
      </c>
      <c r="O53" s="86">
        <v>1</v>
      </c>
      <c r="P53" s="92">
        <v>1500</v>
      </c>
      <c r="Q53" s="71">
        <v>1919</v>
      </c>
      <c r="R53" s="115"/>
      <c r="S53" s="105"/>
      <c r="T53" s="86"/>
    </row>
    <row r="54" spans="1:20" ht="60">
      <c r="A54" s="86" t="s">
        <v>689</v>
      </c>
      <c r="B54" s="72" t="s">
        <v>166</v>
      </c>
      <c r="C54" s="81">
        <v>59835</v>
      </c>
      <c r="D54" s="82" t="s">
        <v>167</v>
      </c>
      <c r="E54" s="82" t="s">
        <v>421</v>
      </c>
      <c r="F54" s="82" t="s">
        <v>168</v>
      </c>
      <c r="G54" s="82" t="s">
        <v>175</v>
      </c>
      <c r="H54" s="82" t="s">
        <v>449</v>
      </c>
      <c r="I54" s="82" t="s">
        <v>9</v>
      </c>
      <c r="J54" s="82" t="s">
        <v>492</v>
      </c>
      <c r="K54" s="82" t="s">
        <v>19</v>
      </c>
      <c r="L54" s="71" t="s">
        <v>417</v>
      </c>
      <c r="M54" s="71" t="s">
        <v>416</v>
      </c>
      <c r="N54" s="86">
        <v>13200</v>
      </c>
      <c r="O54" s="86">
        <v>1</v>
      </c>
      <c r="P54" s="92">
        <v>13200</v>
      </c>
      <c r="Q54" s="71">
        <v>1916</v>
      </c>
      <c r="R54" s="115">
        <v>13200</v>
      </c>
      <c r="S54" s="105"/>
      <c r="T54" s="86"/>
    </row>
    <row r="55" spans="1:20" ht="60">
      <c r="A55" s="86" t="s">
        <v>690</v>
      </c>
      <c r="B55" s="72" t="s">
        <v>166</v>
      </c>
      <c r="C55" s="81">
        <v>51310</v>
      </c>
      <c r="D55" s="82" t="s">
        <v>167</v>
      </c>
      <c r="E55" s="82" t="s">
        <v>421</v>
      </c>
      <c r="F55" s="82" t="s">
        <v>168</v>
      </c>
      <c r="G55" s="82" t="s">
        <v>176</v>
      </c>
      <c r="H55" s="82" t="s">
        <v>177</v>
      </c>
      <c r="I55" s="82" t="s">
        <v>9</v>
      </c>
      <c r="J55" s="82" t="s">
        <v>492</v>
      </c>
      <c r="K55" s="82" t="s">
        <v>16</v>
      </c>
      <c r="L55" s="71" t="s">
        <v>416</v>
      </c>
      <c r="M55" s="71" t="s">
        <v>416</v>
      </c>
      <c r="N55" s="86">
        <v>33000</v>
      </c>
      <c r="O55" s="86">
        <v>1</v>
      </c>
      <c r="P55" s="92">
        <v>33000</v>
      </c>
      <c r="Q55" s="71">
        <v>1917</v>
      </c>
      <c r="R55" s="115"/>
      <c r="S55" s="105"/>
      <c r="T55" s="72" t="s">
        <v>954</v>
      </c>
    </row>
    <row r="56" spans="1:20" ht="90" customHeight="1">
      <c r="A56" s="86" t="s">
        <v>691</v>
      </c>
      <c r="B56" s="72" t="s">
        <v>166</v>
      </c>
      <c r="C56" s="81">
        <v>51310</v>
      </c>
      <c r="D56" s="82" t="s">
        <v>167</v>
      </c>
      <c r="E56" s="82" t="s">
        <v>421</v>
      </c>
      <c r="F56" s="82" t="s">
        <v>168</v>
      </c>
      <c r="G56" s="82" t="s">
        <v>178</v>
      </c>
      <c r="H56" s="82" t="s">
        <v>179</v>
      </c>
      <c r="I56" s="82" t="s">
        <v>9</v>
      </c>
      <c r="J56" s="82" t="s">
        <v>492</v>
      </c>
      <c r="K56" s="82" t="s">
        <v>10</v>
      </c>
      <c r="L56" s="71" t="s">
        <v>416</v>
      </c>
      <c r="M56" s="71" t="s">
        <v>416</v>
      </c>
      <c r="N56" s="86">
        <v>20000</v>
      </c>
      <c r="O56" s="86">
        <v>1</v>
      </c>
      <c r="P56" s="92">
        <v>20000</v>
      </c>
      <c r="Q56" s="71">
        <v>1918</v>
      </c>
      <c r="R56" s="115">
        <v>20000</v>
      </c>
      <c r="S56" s="105"/>
      <c r="T56" s="72" t="s">
        <v>794</v>
      </c>
    </row>
    <row r="57" spans="1:20" ht="150">
      <c r="A57" s="86" t="s">
        <v>692</v>
      </c>
      <c r="B57" s="72" t="s">
        <v>58</v>
      </c>
      <c r="C57" s="81">
        <v>54100</v>
      </c>
      <c r="D57" s="82" t="s">
        <v>59</v>
      </c>
      <c r="E57" s="82" t="s">
        <v>421</v>
      </c>
      <c r="F57" s="82" t="s">
        <v>60</v>
      </c>
      <c r="G57" s="82" t="s">
        <v>65</v>
      </c>
      <c r="H57" s="82" t="s">
        <v>587</v>
      </c>
      <c r="I57" s="82" t="s">
        <v>12</v>
      </c>
      <c r="J57" s="82" t="s">
        <v>492</v>
      </c>
      <c r="K57" s="82" t="s">
        <v>13</v>
      </c>
      <c r="L57" s="71" t="s">
        <v>416</v>
      </c>
      <c r="M57" s="71" t="s">
        <v>416</v>
      </c>
      <c r="N57" s="86">
        <v>32500</v>
      </c>
      <c r="O57" s="86">
        <v>1</v>
      </c>
      <c r="P57" s="92">
        <v>32500</v>
      </c>
      <c r="Q57" s="71">
        <v>1832</v>
      </c>
      <c r="R57" s="115">
        <v>32500</v>
      </c>
      <c r="S57" s="105"/>
      <c r="T57" s="86"/>
    </row>
    <row r="58" spans="1:20" ht="135">
      <c r="A58" s="86" t="s">
        <v>693</v>
      </c>
      <c r="B58" s="72" t="s">
        <v>58</v>
      </c>
      <c r="C58" s="81">
        <v>51310</v>
      </c>
      <c r="D58" s="82" t="s">
        <v>59</v>
      </c>
      <c r="E58" s="82" t="s">
        <v>421</v>
      </c>
      <c r="F58" s="82" t="s">
        <v>60</v>
      </c>
      <c r="G58" s="82" t="s">
        <v>61</v>
      </c>
      <c r="H58" s="82" t="s">
        <v>588</v>
      </c>
      <c r="I58" s="82" t="s">
        <v>9</v>
      </c>
      <c r="J58" s="82" t="s">
        <v>492</v>
      </c>
      <c r="K58" s="82" t="s">
        <v>13</v>
      </c>
      <c r="L58" s="71" t="s">
        <v>416</v>
      </c>
      <c r="M58" s="71" t="s">
        <v>416</v>
      </c>
      <c r="N58" s="86">
        <v>32000</v>
      </c>
      <c r="O58" s="86">
        <v>1</v>
      </c>
      <c r="P58" s="92">
        <v>32000</v>
      </c>
      <c r="Q58" s="71">
        <v>1830</v>
      </c>
      <c r="R58" s="115">
        <v>32000</v>
      </c>
      <c r="S58" s="105"/>
      <c r="T58" s="86"/>
    </row>
    <row r="59" spans="1:20" ht="105">
      <c r="A59" s="86" t="s">
        <v>694</v>
      </c>
      <c r="B59" s="72" t="s">
        <v>58</v>
      </c>
      <c r="C59" s="81">
        <v>51310</v>
      </c>
      <c r="D59" s="82" t="s">
        <v>62</v>
      </c>
      <c r="E59" s="82" t="s">
        <v>421</v>
      </c>
      <c r="F59" s="82" t="s">
        <v>63</v>
      </c>
      <c r="G59" s="82" t="s">
        <v>64</v>
      </c>
      <c r="H59" s="82" t="s">
        <v>433</v>
      </c>
      <c r="I59" s="82" t="s">
        <v>9</v>
      </c>
      <c r="J59" s="82" t="s">
        <v>492</v>
      </c>
      <c r="K59" s="82" t="s">
        <v>13</v>
      </c>
      <c r="L59" s="71" t="s">
        <v>417</v>
      </c>
      <c r="M59" s="71" t="s">
        <v>417</v>
      </c>
      <c r="N59" s="86">
        <v>16000</v>
      </c>
      <c r="O59" s="86">
        <v>1</v>
      </c>
      <c r="P59" s="92">
        <v>16000</v>
      </c>
      <c r="Q59" s="71">
        <v>1830</v>
      </c>
      <c r="R59" s="115">
        <v>16000</v>
      </c>
      <c r="S59" s="105"/>
      <c r="T59" s="86"/>
    </row>
    <row r="60" spans="1:20" ht="60">
      <c r="A60" s="86" t="s">
        <v>695</v>
      </c>
      <c r="B60" s="72" t="s">
        <v>120</v>
      </c>
      <c r="C60" s="81">
        <v>55400</v>
      </c>
      <c r="D60" s="82" t="s">
        <v>121</v>
      </c>
      <c r="E60" s="82" t="s">
        <v>421</v>
      </c>
      <c r="F60" s="82" t="s">
        <v>122</v>
      </c>
      <c r="G60" s="82" t="s">
        <v>123</v>
      </c>
      <c r="H60" s="82" t="s">
        <v>124</v>
      </c>
      <c r="I60" s="82" t="s">
        <v>12</v>
      </c>
      <c r="J60" s="82" t="s">
        <v>514</v>
      </c>
      <c r="K60" s="82" t="s">
        <v>23</v>
      </c>
      <c r="L60" s="71" t="s">
        <v>417</v>
      </c>
      <c r="M60" s="71" t="s">
        <v>417</v>
      </c>
      <c r="N60" s="86">
        <v>10000</v>
      </c>
      <c r="O60" s="86">
        <v>1</v>
      </c>
      <c r="P60" s="92">
        <v>10000</v>
      </c>
      <c r="Q60" s="71">
        <v>1866</v>
      </c>
      <c r="R60" s="115"/>
      <c r="S60" s="105"/>
      <c r="T60" s="72" t="s">
        <v>945</v>
      </c>
    </row>
    <row r="61" spans="1:20" ht="60">
      <c r="A61" s="86" t="s">
        <v>696</v>
      </c>
      <c r="B61" s="72" t="s">
        <v>120</v>
      </c>
      <c r="C61" s="81">
        <v>54100</v>
      </c>
      <c r="D61" s="82" t="s">
        <v>121</v>
      </c>
      <c r="E61" s="82" t="s">
        <v>421</v>
      </c>
      <c r="F61" s="82" t="s">
        <v>122</v>
      </c>
      <c r="G61" s="82" t="s">
        <v>398</v>
      </c>
      <c r="H61" s="82" t="s">
        <v>399</v>
      </c>
      <c r="I61" s="82" t="s">
        <v>12</v>
      </c>
      <c r="J61" s="82" t="s">
        <v>513</v>
      </c>
      <c r="K61" s="82" t="s">
        <v>126</v>
      </c>
      <c r="L61" s="71" t="s">
        <v>417</v>
      </c>
      <c r="M61" s="71" t="s">
        <v>417</v>
      </c>
      <c r="N61" s="86">
        <v>1000</v>
      </c>
      <c r="O61" s="86">
        <v>1</v>
      </c>
      <c r="P61" s="92">
        <v>1000</v>
      </c>
      <c r="Q61" s="71">
        <v>2133</v>
      </c>
      <c r="R61" s="115"/>
      <c r="S61" s="105"/>
      <c r="T61" s="86"/>
    </row>
    <row r="62" spans="1:20" ht="45">
      <c r="A62" s="86" t="s">
        <v>697</v>
      </c>
      <c r="B62" s="72" t="s">
        <v>120</v>
      </c>
      <c r="C62" s="81">
        <v>56515</v>
      </c>
      <c r="D62" s="82" t="s">
        <v>394</v>
      </c>
      <c r="E62" s="82" t="s">
        <v>421</v>
      </c>
      <c r="F62" s="82" t="s">
        <v>395</v>
      </c>
      <c r="G62" s="82" t="s">
        <v>400</v>
      </c>
      <c r="H62" s="82" t="s">
        <v>400</v>
      </c>
      <c r="I62" s="82" t="s">
        <v>12</v>
      </c>
      <c r="J62" s="82" t="s">
        <v>505</v>
      </c>
      <c r="K62" s="82" t="s">
        <v>126</v>
      </c>
      <c r="L62" s="71" t="s">
        <v>416</v>
      </c>
      <c r="M62" s="71" t="s">
        <v>416</v>
      </c>
      <c r="N62" s="86">
        <v>25000</v>
      </c>
      <c r="O62" s="86">
        <v>1</v>
      </c>
      <c r="P62" s="92">
        <v>25000</v>
      </c>
      <c r="Q62" s="71">
        <v>2134</v>
      </c>
      <c r="R62" s="115"/>
      <c r="S62" s="105"/>
      <c r="T62" s="86"/>
    </row>
    <row r="63" spans="1:20" ht="60">
      <c r="A63" s="86" t="s">
        <v>698</v>
      </c>
      <c r="B63" s="72" t="s">
        <v>120</v>
      </c>
      <c r="C63" s="81">
        <v>54110</v>
      </c>
      <c r="D63" s="82" t="s">
        <v>394</v>
      </c>
      <c r="E63" s="82" t="s">
        <v>421</v>
      </c>
      <c r="F63" s="82" t="s">
        <v>395</v>
      </c>
      <c r="G63" s="82" t="s">
        <v>402</v>
      </c>
      <c r="H63" s="82" t="s">
        <v>402</v>
      </c>
      <c r="I63" s="82" t="s">
        <v>12</v>
      </c>
      <c r="J63" s="82" t="s">
        <v>515</v>
      </c>
      <c r="K63" s="82" t="s">
        <v>126</v>
      </c>
      <c r="L63" s="71" t="s">
        <v>417</v>
      </c>
      <c r="M63" s="71" t="s">
        <v>417</v>
      </c>
      <c r="N63" s="86">
        <v>3000</v>
      </c>
      <c r="O63" s="86">
        <v>3</v>
      </c>
      <c r="P63" s="92">
        <v>9000</v>
      </c>
      <c r="Q63" s="71">
        <v>2137</v>
      </c>
      <c r="R63" s="115"/>
      <c r="S63" s="105"/>
      <c r="T63" s="86"/>
    </row>
    <row r="64" spans="1:20" ht="135">
      <c r="A64" s="86" t="s">
        <v>699</v>
      </c>
      <c r="B64" s="72" t="s">
        <v>120</v>
      </c>
      <c r="C64" s="81">
        <v>51111</v>
      </c>
      <c r="D64" s="82" t="s">
        <v>121</v>
      </c>
      <c r="E64" s="82" t="s">
        <v>421</v>
      </c>
      <c r="F64" s="82" t="s">
        <v>122</v>
      </c>
      <c r="G64" s="82" t="s">
        <v>393</v>
      </c>
      <c r="H64" s="82" t="s">
        <v>393</v>
      </c>
      <c r="I64" s="82" t="s">
        <v>9</v>
      </c>
      <c r="J64" s="82" t="s">
        <v>510</v>
      </c>
      <c r="K64" s="82" t="s">
        <v>13</v>
      </c>
      <c r="L64" s="71" t="s">
        <v>417</v>
      </c>
      <c r="M64" s="71" t="s">
        <v>416</v>
      </c>
      <c r="N64" s="86">
        <v>65000</v>
      </c>
      <c r="O64" s="86">
        <v>1</v>
      </c>
      <c r="P64" s="92">
        <v>90220</v>
      </c>
      <c r="Q64" s="71">
        <v>2130</v>
      </c>
      <c r="R64" s="115"/>
      <c r="S64" s="105"/>
      <c r="T64" s="86"/>
    </row>
    <row r="65" spans="1:20" ht="45">
      <c r="A65" s="86" t="s">
        <v>700</v>
      </c>
      <c r="B65" s="72" t="s">
        <v>120</v>
      </c>
      <c r="C65" s="81">
        <v>51130</v>
      </c>
      <c r="D65" s="82" t="s">
        <v>394</v>
      </c>
      <c r="E65" s="82" t="s">
        <v>421</v>
      </c>
      <c r="F65" s="82" t="s">
        <v>395</v>
      </c>
      <c r="G65" s="82" t="s">
        <v>396</v>
      </c>
      <c r="H65" s="82" t="s">
        <v>396</v>
      </c>
      <c r="I65" s="82" t="s">
        <v>9</v>
      </c>
      <c r="J65" s="82" t="s">
        <v>511</v>
      </c>
      <c r="K65" s="82" t="s">
        <v>126</v>
      </c>
      <c r="L65" s="71" t="s">
        <v>417</v>
      </c>
      <c r="M65" s="71" t="s">
        <v>416</v>
      </c>
      <c r="N65" s="86">
        <v>8000</v>
      </c>
      <c r="O65" s="86">
        <v>1</v>
      </c>
      <c r="P65" s="92">
        <v>8000</v>
      </c>
      <c r="Q65" s="71">
        <v>2131</v>
      </c>
      <c r="R65" s="115"/>
      <c r="S65" s="105"/>
      <c r="T65" s="86"/>
    </row>
    <row r="66" spans="1:20" ht="45">
      <c r="A66" s="86" t="s">
        <v>701</v>
      </c>
      <c r="B66" s="72" t="s">
        <v>120</v>
      </c>
      <c r="C66" s="81">
        <v>56515</v>
      </c>
      <c r="D66" s="82" t="s">
        <v>394</v>
      </c>
      <c r="E66" s="82" t="s">
        <v>421</v>
      </c>
      <c r="F66" s="82" t="s">
        <v>395</v>
      </c>
      <c r="G66" s="82" t="s">
        <v>589</v>
      </c>
      <c r="H66" s="82" t="s">
        <v>589</v>
      </c>
      <c r="I66" s="82" t="s">
        <v>9</v>
      </c>
      <c r="J66" s="82" t="s">
        <v>511</v>
      </c>
      <c r="K66" s="82" t="s">
        <v>126</v>
      </c>
      <c r="L66" s="71" t="s">
        <v>417</v>
      </c>
      <c r="M66" s="71" t="s">
        <v>416</v>
      </c>
      <c r="N66" s="86">
        <v>35</v>
      </c>
      <c r="O66" s="86">
        <v>35</v>
      </c>
      <c r="P66" s="92">
        <v>1225</v>
      </c>
      <c r="Q66" s="71">
        <v>2132</v>
      </c>
      <c r="R66" s="115"/>
      <c r="S66" s="105"/>
      <c r="T66" s="86"/>
    </row>
    <row r="67" spans="1:20" ht="150">
      <c r="A67" s="86" t="s">
        <v>703</v>
      </c>
      <c r="B67" s="72" t="s">
        <v>301</v>
      </c>
      <c r="C67" s="81">
        <v>55400</v>
      </c>
      <c r="D67" s="82" t="s">
        <v>302</v>
      </c>
      <c r="E67" s="82" t="s">
        <v>421</v>
      </c>
      <c r="F67" s="82" t="s">
        <v>303</v>
      </c>
      <c r="G67" s="82" t="s">
        <v>305</v>
      </c>
      <c r="H67" s="82" t="s">
        <v>306</v>
      </c>
      <c r="I67" s="82" t="s">
        <v>12</v>
      </c>
      <c r="J67" s="82" t="s">
        <v>548</v>
      </c>
      <c r="K67" s="82" t="s">
        <v>23</v>
      </c>
      <c r="L67" s="71" t="s">
        <v>417</v>
      </c>
      <c r="M67" s="71" t="s">
        <v>417</v>
      </c>
      <c r="N67" s="86">
        <v>8183</v>
      </c>
      <c r="O67" s="86">
        <v>1</v>
      </c>
      <c r="P67" s="92">
        <v>8183</v>
      </c>
      <c r="Q67" s="71">
        <v>2100</v>
      </c>
      <c r="R67" s="115"/>
      <c r="S67" s="105"/>
      <c r="T67" s="86"/>
    </row>
    <row r="68" spans="1:20" ht="96.75" customHeight="1">
      <c r="A68" s="86" t="s">
        <v>706</v>
      </c>
      <c r="B68" s="72" t="s">
        <v>76</v>
      </c>
      <c r="C68" s="81">
        <v>54110</v>
      </c>
      <c r="D68" s="82" t="s">
        <v>127</v>
      </c>
      <c r="E68" s="82" t="s">
        <v>421</v>
      </c>
      <c r="F68" s="82" t="s">
        <v>128</v>
      </c>
      <c r="G68" s="82" t="s">
        <v>154</v>
      </c>
      <c r="H68" s="82" t="s">
        <v>155</v>
      </c>
      <c r="I68" s="82" t="s">
        <v>12</v>
      </c>
      <c r="J68" s="82" t="s">
        <v>493</v>
      </c>
      <c r="K68" s="82" t="s">
        <v>13</v>
      </c>
      <c r="L68" s="71" t="s">
        <v>416</v>
      </c>
      <c r="M68" s="71" t="s">
        <v>417</v>
      </c>
      <c r="N68" s="86">
        <v>5000</v>
      </c>
      <c r="O68" s="86">
        <v>1</v>
      </c>
      <c r="P68" s="92">
        <v>5000</v>
      </c>
      <c r="Q68" s="71">
        <v>1787</v>
      </c>
      <c r="R68" s="115">
        <v>5000</v>
      </c>
      <c r="S68" s="105"/>
      <c r="T68" s="86"/>
    </row>
    <row r="69" spans="1:20" ht="69.75" customHeight="1">
      <c r="A69" s="86" t="s">
        <v>709</v>
      </c>
      <c r="B69" s="72" t="s">
        <v>76</v>
      </c>
      <c r="C69" s="72">
        <v>54100</v>
      </c>
      <c r="D69" s="72" t="s">
        <v>127</v>
      </c>
      <c r="E69" s="72"/>
      <c r="F69" s="72" t="s">
        <v>128</v>
      </c>
      <c r="G69" s="72" t="s">
        <v>131</v>
      </c>
      <c r="H69" s="72" t="s">
        <v>131</v>
      </c>
      <c r="I69" s="82" t="s">
        <v>12</v>
      </c>
      <c r="J69" s="82" t="s">
        <v>493</v>
      </c>
      <c r="K69" s="72" t="s">
        <v>19</v>
      </c>
      <c r="L69" s="81" t="s">
        <v>416</v>
      </c>
      <c r="M69" s="81" t="s">
        <v>417</v>
      </c>
      <c r="N69" s="72">
        <v>5000</v>
      </c>
      <c r="O69" s="72">
        <v>1</v>
      </c>
      <c r="P69" s="114">
        <v>5000</v>
      </c>
      <c r="Q69" s="71">
        <v>1787</v>
      </c>
      <c r="R69" s="10"/>
      <c r="S69" s="116"/>
      <c r="T69" s="72" t="s">
        <v>961</v>
      </c>
    </row>
    <row r="70" spans="1:20" ht="60">
      <c r="A70" s="86" t="s">
        <v>710</v>
      </c>
      <c r="B70" s="72" t="s">
        <v>142</v>
      </c>
      <c r="C70" s="81">
        <v>53920</v>
      </c>
      <c r="D70" s="82" t="s">
        <v>143</v>
      </c>
      <c r="E70" s="82" t="s">
        <v>421</v>
      </c>
      <c r="F70" s="82" t="s">
        <v>144</v>
      </c>
      <c r="G70" s="82" t="s">
        <v>145</v>
      </c>
      <c r="H70" s="82" t="s">
        <v>146</v>
      </c>
      <c r="I70" s="82" t="s">
        <v>12</v>
      </c>
      <c r="J70" s="82" t="s">
        <v>489</v>
      </c>
      <c r="K70" s="82" t="s">
        <v>13</v>
      </c>
      <c r="L70" s="71" t="s">
        <v>416</v>
      </c>
      <c r="M70" s="71" t="s">
        <v>416</v>
      </c>
      <c r="N70" s="86">
        <v>200</v>
      </c>
      <c r="O70" s="86">
        <v>1</v>
      </c>
      <c r="P70" s="92">
        <v>200</v>
      </c>
      <c r="Q70" s="71">
        <v>1872</v>
      </c>
      <c r="R70" s="115"/>
      <c r="S70" s="105"/>
      <c r="T70" s="86"/>
    </row>
    <row r="71" spans="1:20" ht="60">
      <c r="A71" s="86" t="s">
        <v>711</v>
      </c>
      <c r="B71" s="72" t="s">
        <v>142</v>
      </c>
      <c r="C71" s="81">
        <v>54110</v>
      </c>
      <c r="D71" s="82" t="s">
        <v>143</v>
      </c>
      <c r="E71" s="82" t="s">
        <v>421</v>
      </c>
      <c r="F71" s="82" t="s">
        <v>144</v>
      </c>
      <c r="G71" s="82" t="s">
        <v>147</v>
      </c>
      <c r="H71" s="82" t="s">
        <v>148</v>
      </c>
      <c r="I71" s="82" t="s">
        <v>12</v>
      </c>
      <c r="J71" s="82" t="s">
        <v>489</v>
      </c>
      <c r="K71" s="82" t="s">
        <v>13</v>
      </c>
      <c r="L71" s="71" t="s">
        <v>416</v>
      </c>
      <c r="M71" s="71" t="s">
        <v>416</v>
      </c>
      <c r="N71" s="86">
        <v>10</v>
      </c>
      <c r="O71" s="86">
        <v>100</v>
      </c>
      <c r="P71" s="92">
        <v>1000</v>
      </c>
      <c r="Q71" s="71">
        <v>1872</v>
      </c>
      <c r="R71" s="115"/>
      <c r="S71" s="105"/>
      <c r="T71" s="86"/>
    </row>
    <row r="72" spans="1:20" ht="255">
      <c r="A72" s="86" t="s">
        <v>712</v>
      </c>
      <c r="B72" s="72" t="s">
        <v>142</v>
      </c>
      <c r="C72" s="81">
        <v>51310</v>
      </c>
      <c r="D72" s="82" t="s">
        <v>149</v>
      </c>
      <c r="E72" s="82" t="s">
        <v>421</v>
      </c>
      <c r="F72" s="82" t="s">
        <v>150</v>
      </c>
      <c r="G72" s="82" t="s">
        <v>151</v>
      </c>
      <c r="H72" s="82" t="s">
        <v>590</v>
      </c>
      <c r="I72" s="82" t="s">
        <v>9</v>
      </c>
      <c r="J72" s="82" t="s">
        <v>518</v>
      </c>
      <c r="K72" s="82" t="s">
        <v>19</v>
      </c>
      <c r="L72" s="71" t="s">
        <v>416</v>
      </c>
      <c r="M72" s="71" t="s">
        <v>417</v>
      </c>
      <c r="N72" s="86">
        <v>25000</v>
      </c>
      <c r="O72" s="86">
        <v>1</v>
      </c>
      <c r="P72" s="92">
        <v>25000</v>
      </c>
      <c r="Q72" s="71">
        <v>1874</v>
      </c>
      <c r="R72" s="115">
        <v>25000</v>
      </c>
      <c r="S72" s="105"/>
      <c r="T72" s="86"/>
    </row>
    <row r="73" spans="1:20" ht="75">
      <c r="A73" s="86" t="s">
        <v>713</v>
      </c>
      <c r="B73" s="72" t="s">
        <v>142</v>
      </c>
      <c r="C73" s="86">
        <v>51310</v>
      </c>
      <c r="D73" s="72" t="s">
        <v>149</v>
      </c>
      <c r="E73" s="86" t="s">
        <v>421</v>
      </c>
      <c r="F73" s="72" t="s">
        <v>150</v>
      </c>
      <c r="G73" s="72" t="s">
        <v>519</v>
      </c>
      <c r="H73" s="72" t="s">
        <v>520</v>
      </c>
      <c r="I73" s="72" t="s">
        <v>9</v>
      </c>
      <c r="J73" s="72" t="s">
        <v>518</v>
      </c>
      <c r="K73" s="72" t="s">
        <v>13</v>
      </c>
      <c r="L73" s="71" t="s">
        <v>417</v>
      </c>
      <c r="M73" s="71" t="s">
        <v>417</v>
      </c>
      <c r="N73" s="86">
        <v>15000</v>
      </c>
      <c r="O73" s="86">
        <v>1</v>
      </c>
      <c r="P73" s="92">
        <v>15000</v>
      </c>
      <c r="Q73" s="71">
        <v>1874</v>
      </c>
      <c r="R73" s="115"/>
      <c r="S73" s="105"/>
      <c r="T73" s="72" t="s">
        <v>961</v>
      </c>
    </row>
    <row r="74" spans="1:20" ht="90">
      <c r="A74" s="86" t="s">
        <v>714</v>
      </c>
      <c r="B74" s="72" t="s">
        <v>310</v>
      </c>
      <c r="C74" s="81">
        <v>54100</v>
      </c>
      <c r="D74" s="82" t="s">
        <v>318</v>
      </c>
      <c r="E74" s="82" t="s">
        <v>421</v>
      </c>
      <c r="F74" s="82" t="s">
        <v>319</v>
      </c>
      <c r="G74" s="82" t="s">
        <v>347</v>
      </c>
      <c r="H74" s="82" t="s">
        <v>479</v>
      </c>
      <c r="I74" s="82" t="s">
        <v>12</v>
      </c>
      <c r="J74" s="82" t="s">
        <v>528</v>
      </c>
      <c r="K74" s="82" t="s">
        <v>348</v>
      </c>
      <c r="L74" s="71" t="s">
        <v>417</v>
      </c>
      <c r="M74" s="71" t="s">
        <v>417</v>
      </c>
      <c r="N74" s="86">
        <v>10000</v>
      </c>
      <c r="O74" s="86">
        <v>1</v>
      </c>
      <c r="P74" s="92">
        <v>10000</v>
      </c>
      <c r="Q74" s="71">
        <v>1970</v>
      </c>
      <c r="R74" s="115">
        <v>9408</v>
      </c>
      <c r="S74" s="105"/>
      <c r="T74" s="72" t="s">
        <v>956</v>
      </c>
    </row>
    <row r="75" spans="1:20" ht="90">
      <c r="A75" s="86" t="s">
        <v>716</v>
      </c>
      <c r="B75" s="72" t="s">
        <v>310</v>
      </c>
      <c r="C75" s="81">
        <v>51310</v>
      </c>
      <c r="D75" s="82" t="s">
        <v>318</v>
      </c>
      <c r="E75" s="82" t="s">
        <v>421</v>
      </c>
      <c r="F75" s="82" t="s">
        <v>319</v>
      </c>
      <c r="G75" s="82" t="s">
        <v>339</v>
      </c>
      <c r="H75" s="82" t="s">
        <v>476</v>
      </c>
      <c r="I75" s="82" t="s">
        <v>9</v>
      </c>
      <c r="J75" s="82" t="s">
        <v>528</v>
      </c>
      <c r="K75" s="82" t="s">
        <v>86</v>
      </c>
      <c r="L75" s="71" t="s">
        <v>417</v>
      </c>
      <c r="M75" s="71" t="s">
        <v>417</v>
      </c>
      <c r="N75" s="86">
        <v>10000</v>
      </c>
      <c r="O75" s="86">
        <v>1</v>
      </c>
      <c r="P75" s="92">
        <v>10000</v>
      </c>
      <c r="Q75" s="71">
        <v>1970</v>
      </c>
      <c r="R75" s="115"/>
      <c r="S75" s="105"/>
      <c r="T75" s="72" t="s">
        <v>961</v>
      </c>
    </row>
    <row r="76" spans="1:20" ht="90">
      <c r="A76" s="86" t="s">
        <v>717</v>
      </c>
      <c r="B76" s="72" t="s">
        <v>310</v>
      </c>
      <c r="C76" s="81">
        <v>51310</v>
      </c>
      <c r="D76" s="82" t="s">
        <v>331</v>
      </c>
      <c r="E76" s="82" t="s">
        <v>421</v>
      </c>
      <c r="F76" s="82" t="s">
        <v>332</v>
      </c>
      <c r="G76" s="82" t="s">
        <v>335</v>
      </c>
      <c r="H76" s="82" t="s">
        <v>474</v>
      </c>
      <c r="I76" s="82" t="s">
        <v>9</v>
      </c>
      <c r="J76" s="82" t="s">
        <v>528</v>
      </c>
      <c r="K76" s="82" t="s">
        <v>16</v>
      </c>
      <c r="L76" s="71" t="s">
        <v>417</v>
      </c>
      <c r="M76" s="71" t="s">
        <v>417</v>
      </c>
      <c r="N76" s="86">
        <v>4000</v>
      </c>
      <c r="O76" s="86">
        <v>1</v>
      </c>
      <c r="P76" s="92">
        <v>4000</v>
      </c>
      <c r="Q76" s="71">
        <v>1971</v>
      </c>
      <c r="R76" s="115"/>
      <c r="S76" s="105"/>
      <c r="T76" s="72" t="s">
        <v>961</v>
      </c>
    </row>
    <row r="77" spans="1:20" ht="60">
      <c r="A77" s="86" t="s">
        <v>718</v>
      </c>
      <c r="B77" s="72" t="s">
        <v>310</v>
      </c>
      <c r="C77" s="81">
        <v>51310</v>
      </c>
      <c r="D77" s="82" t="s">
        <v>318</v>
      </c>
      <c r="E77" s="82" t="s">
        <v>421</v>
      </c>
      <c r="F77" s="82" t="s">
        <v>319</v>
      </c>
      <c r="G77" s="82" t="s">
        <v>320</v>
      </c>
      <c r="H77" s="82" t="s">
        <v>321</v>
      </c>
      <c r="I77" s="82" t="s">
        <v>9</v>
      </c>
      <c r="J77" s="82" t="s">
        <v>489</v>
      </c>
      <c r="K77" s="82" t="s">
        <v>13</v>
      </c>
      <c r="L77" s="71" t="s">
        <v>416</v>
      </c>
      <c r="M77" s="71" t="s">
        <v>416</v>
      </c>
      <c r="N77" s="86">
        <v>5000</v>
      </c>
      <c r="O77" s="86">
        <v>1</v>
      </c>
      <c r="P77" s="92">
        <v>5000</v>
      </c>
      <c r="Q77" s="71">
        <v>1974</v>
      </c>
      <c r="R77" s="115">
        <v>5000</v>
      </c>
      <c r="S77" s="105"/>
      <c r="T77" s="86"/>
    </row>
    <row r="78" spans="1:20" ht="60">
      <c r="A78" s="86" t="s">
        <v>719</v>
      </c>
      <c r="B78" s="72" t="s">
        <v>310</v>
      </c>
      <c r="C78" s="81">
        <v>51310</v>
      </c>
      <c r="D78" s="82" t="s">
        <v>331</v>
      </c>
      <c r="E78" s="82" t="s">
        <v>421</v>
      </c>
      <c r="F78" s="82" t="s">
        <v>332</v>
      </c>
      <c r="G78" s="82" t="s">
        <v>333</v>
      </c>
      <c r="H78" s="82" t="s">
        <v>591</v>
      </c>
      <c r="I78" s="82" t="s">
        <v>9</v>
      </c>
      <c r="J78" s="82" t="s">
        <v>489</v>
      </c>
      <c r="K78" s="82" t="s">
        <v>13</v>
      </c>
      <c r="L78" s="71" t="s">
        <v>416</v>
      </c>
      <c r="M78" s="71" t="s">
        <v>417</v>
      </c>
      <c r="N78" s="86">
        <v>20000</v>
      </c>
      <c r="O78" s="86">
        <v>1</v>
      </c>
      <c r="P78" s="92">
        <v>20000</v>
      </c>
      <c r="Q78" s="71">
        <v>1975</v>
      </c>
      <c r="R78" s="115">
        <v>20000</v>
      </c>
      <c r="S78" s="105"/>
      <c r="T78" s="86"/>
    </row>
    <row r="79" spans="1:20" ht="60">
      <c r="A79" s="86" t="s">
        <v>720</v>
      </c>
      <c r="B79" s="72" t="s">
        <v>310</v>
      </c>
      <c r="C79" s="81">
        <v>51310</v>
      </c>
      <c r="D79" s="82" t="s">
        <v>311</v>
      </c>
      <c r="E79" s="82" t="s">
        <v>421</v>
      </c>
      <c r="F79" s="82" t="s">
        <v>312</v>
      </c>
      <c r="G79" s="82" t="s">
        <v>313</v>
      </c>
      <c r="H79" s="82" t="s">
        <v>314</v>
      </c>
      <c r="I79" s="82" t="s">
        <v>9</v>
      </c>
      <c r="J79" s="82" t="s">
        <v>489</v>
      </c>
      <c r="K79" s="82" t="s">
        <v>19</v>
      </c>
      <c r="L79" s="71" t="s">
        <v>416</v>
      </c>
      <c r="M79" s="71" t="s">
        <v>416</v>
      </c>
      <c r="N79" s="86">
        <v>5000</v>
      </c>
      <c r="O79" s="86">
        <v>1</v>
      </c>
      <c r="P79" s="92">
        <v>5000</v>
      </c>
      <c r="Q79" s="71">
        <v>1976</v>
      </c>
      <c r="R79" s="115">
        <v>5000</v>
      </c>
      <c r="S79" s="105"/>
      <c r="T79" s="86"/>
    </row>
    <row r="80" spans="1:20" ht="180">
      <c r="A80" s="86" t="s">
        <v>721</v>
      </c>
      <c r="B80" s="72" t="s">
        <v>224</v>
      </c>
      <c r="C80" s="81">
        <v>54100</v>
      </c>
      <c r="D80" s="82" t="s">
        <v>228</v>
      </c>
      <c r="E80" s="82" t="s">
        <v>421</v>
      </c>
      <c r="F80" s="82" t="s">
        <v>229</v>
      </c>
      <c r="G80" s="82" t="s">
        <v>230</v>
      </c>
      <c r="H80" s="82" t="s">
        <v>231</v>
      </c>
      <c r="I80" s="82" t="s">
        <v>12</v>
      </c>
      <c r="J80" s="82" t="s">
        <v>489</v>
      </c>
      <c r="K80" s="82" t="s">
        <v>13</v>
      </c>
      <c r="L80" s="71" t="s">
        <v>417</v>
      </c>
      <c r="M80" s="71" t="s">
        <v>417</v>
      </c>
      <c r="N80" s="86">
        <v>14</v>
      </c>
      <c r="O80" s="86">
        <v>440</v>
      </c>
      <c r="P80" s="92">
        <v>6160</v>
      </c>
      <c r="Q80" s="71">
        <v>1864</v>
      </c>
      <c r="R80" s="115"/>
      <c r="S80" s="105"/>
      <c r="T80" s="86"/>
    </row>
    <row r="81" spans="1:20" ht="120">
      <c r="A81" s="86" t="s">
        <v>722</v>
      </c>
      <c r="B81" s="72" t="s">
        <v>224</v>
      </c>
      <c r="C81" s="81">
        <v>54100</v>
      </c>
      <c r="D81" s="82" t="s">
        <v>228</v>
      </c>
      <c r="E81" s="82" t="s">
        <v>421</v>
      </c>
      <c r="F81" s="82" t="s">
        <v>229</v>
      </c>
      <c r="G81" s="82" t="s">
        <v>230</v>
      </c>
      <c r="H81" s="82" t="s">
        <v>593</v>
      </c>
      <c r="I81" s="82" t="s">
        <v>12</v>
      </c>
      <c r="J81" s="82" t="s">
        <v>489</v>
      </c>
      <c r="K81" s="82" t="s">
        <v>13</v>
      </c>
      <c r="L81" s="71" t="s">
        <v>417</v>
      </c>
      <c r="M81" s="71" t="s">
        <v>417</v>
      </c>
      <c r="N81" s="86">
        <v>125</v>
      </c>
      <c r="O81" s="86">
        <v>20</v>
      </c>
      <c r="P81" s="92">
        <v>2500</v>
      </c>
      <c r="Q81" s="71">
        <v>1864</v>
      </c>
      <c r="R81" s="115"/>
      <c r="S81" s="105"/>
      <c r="T81" s="86"/>
    </row>
    <row r="82" spans="1:20" ht="165">
      <c r="A82" s="86" t="s">
        <v>723</v>
      </c>
      <c r="B82" s="72" t="s">
        <v>224</v>
      </c>
      <c r="C82" s="81">
        <v>54100</v>
      </c>
      <c r="D82" s="82" t="s">
        <v>228</v>
      </c>
      <c r="E82" s="82" t="s">
        <v>421</v>
      </c>
      <c r="F82" s="82" t="s">
        <v>229</v>
      </c>
      <c r="G82" s="82" t="s">
        <v>232</v>
      </c>
      <c r="H82" s="82" t="s">
        <v>594</v>
      </c>
      <c r="I82" s="82" t="s">
        <v>12</v>
      </c>
      <c r="J82" s="82" t="s">
        <v>489</v>
      </c>
      <c r="K82" s="82" t="s">
        <v>13</v>
      </c>
      <c r="L82" s="71" t="s">
        <v>417</v>
      </c>
      <c r="M82" s="71" t="s">
        <v>417</v>
      </c>
      <c r="N82" s="86">
        <v>125</v>
      </c>
      <c r="O82" s="86">
        <v>20</v>
      </c>
      <c r="P82" s="92">
        <v>2500</v>
      </c>
      <c r="Q82" s="71">
        <v>1864</v>
      </c>
      <c r="R82" s="115"/>
      <c r="S82" s="105"/>
      <c r="T82" s="86"/>
    </row>
    <row r="83" spans="1:20" ht="30" customHeight="1">
      <c r="A83" s="13"/>
      <c r="B83" s="13"/>
      <c r="C83" s="14"/>
      <c r="D83" s="15"/>
      <c r="E83" s="15"/>
      <c r="F83" s="15"/>
      <c r="G83" s="15"/>
      <c r="H83" s="15"/>
      <c r="I83" s="15"/>
      <c r="J83" s="307"/>
      <c r="K83" s="307"/>
      <c r="L83" s="302" t="s">
        <v>565</v>
      </c>
      <c r="M83" s="308"/>
      <c r="N83" s="309"/>
      <c r="O83" s="309"/>
      <c r="P83" s="123">
        <f ca="1">SUM(P5:P98)</f>
        <v>1604744</v>
      </c>
      <c r="Q83" s="310"/>
      <c r="R83" s="311">
        <f ca="1">SUM(R5:R98)</f>
        <v>787664</v>
      </c>
      <c r="S83" s="125">
        <f ca="1">SUM(S5:S98)</f>
        <v>0</v>
      </c>
    </row>
    <row r="85" spans="1:20" ht="24.75" customHeight="1">
      <c r="A85" s="323" t="s">
        <v>930</v>
      </c>
      <c r="R85" s="117">
        <v>288798</v>
      </c>
    </row>
    <row r="86" spans="1:20" ht="60">
      <c r="A86" s="86" t="s">
        <v>645</v>
      </c>
      <c r="B86" s="72" t="s">
        <v>374</v>
      </c>
      <c r="C86" s="81">
        <v>51114</v>
      </c>
      <c r="D86" s="82" t="s">
        <v>375</v>
      </c>
      <c r="E86" s="82" t="s">
        <v>421</v>
      </c>
      <c r="F86" s="82" t="s">
        <v>376</v>
      </c>
      <c r="G86" s="82" t="s">
        <v>387</v>
      </c>
      <c r="H86" s="82" t="s">
        <v>388</v>
      </c>
      <c r="I86" s="82" t="s">
        <v>9</v>
      </c>
      <c r="J86" s="82" t="s">
        <v>551</v>
      </c>
      <c r="K86" s="82" t="s">
        <v>126</v>
      </c>
      <c r="L86" s="71" t="s">
        <v>417</v>
      </c>
      <c r="M86" s="71" t="s">
        <v>416</v>
      </c>
      <c r="N86" s="86">
        <v>10700</v>
      </c>
      <c r="O86" s="86">
        <v>1</v>
      </c>
      <c r="P86" s="92">
        <v>10700</v>
      </c>
      <c r="Q86" s="71">
        <v>2121</v>
      </c>
      <c r="R86" s="115">
        <f>P86</f>
        <v>10700</v>
      </c>
      <c r="S86" s="105"/>
      <c r="T86" s="86"/>
    </row>
    <row r="87" spans="1:20" ht="60">
      <c r="A87" s="86" t="s">
        <v>642</v>
      </c>
      <c r="B87" s="72" t="s">
        <v>374</v>
      </c>
      <c r="C87" s="81">
        <v>51114</v>
      </c>
      <c r="D87" s="82" t="s">
        <v>375</v>
      </c>
      <c r="E87" s="82" t="s">
        <v>421</v>
      </c>
      <c r="F87" s="82" t="s">
        <v>376</v>
      </c>
      <c r="G87" s="82" t="s">
        <v>389</v>
      </c>
      <c r="H87" s="82" t="s">
        <v>390</v>
      </c>
      <c r="I87" s="82" t="s">
        <v>12</v>
      </c>
      <c r="J87" s="82" t="s">
        <v>551</v>
      </c>
      <c r="K87" s="82" t="s">
        <v>126</v>
      </c>
      <c r="L87" s="71" t="s">
        <v>417</v>
      </c>
      <c r="M87" s="71" t="s">
        <v>417</v>
      </c>
      <c r="N87" s="86">
        <v>160000</v>
      </c>
      <c r="O87" s="86">
        <v>1</v>
      </c>
      <c r="P87" s="92">
        <v>160000</v>
      </c>
      <c r="Q87" s="71">
        <v>2121</v>
      </c>
      <c r="R87" s="115">
        <v>10700</v>
      </c>
      <c r="S87" s="105"/>
      <c r="T87" s="86"/>
    </row>
    <row r="88" spans="1:20" ht="72.75" customHeight="1">
      <c r="A88" s="86" t="s">
        <v>664</v>
      </c>
      <c r="B88" s="72" t="s">
        <v>87</v>
      </c>
      <c r="C88" s="81">
        <v>53210</v>
      </c>
      <c r="D88" s="82" t="s">
        <v>104</v>
      </c>
      <c r="E88" s="82" t="s">
        <v>421</v>
      </c>
      <c r="F88" s="82" t="s">
        <v>105</v>
      </c>
      <c r="G88" s="82" t="s">
        <v>106</v>
      </c>
      <c r="H88" s="82" t="s">
        <v>413</v>
      </c>
      <c r="I88" s="82" t="s">
        <v>9</v>
      </c>
      <c r="J88" s="82" t="s">
        <v>506</v>
      </c>
      <c r="K88" s="82" t="s">
        <v>43</v>
      </c>
      <c r="L88" s="71" t="s">
        <v>416</v>
      </c>
      <c r="M88" s="71" t="s">
        <v>416</v>
      </c>
      <c r="N88" s="86">
        <v>3000</v>
      </c>
      <c r="O88" s="86">
        <v>1</v>
      </c>
      <c r="P88" s="92">
        <v>3000</v>
      </c>
      <c r="Q88" s="71">
        <v>1858</v>
      </c>
      <c r="R88" s="115">
        <v>10700</v>
      </c>
      <c r="S88" s="105"/>
      <c r="T88" s="86"/>
    </row>
    <row r="89" spans="1:20" s="3" customFormat="1" ht="209.25" customHeight="1">
      <c r="A89" s="86" t="s">
        <v>665</v>
      </c>
      <c r="B89" s="72" t="s">
        <v>87</v>
      </c>
      <c r="C89" s="81">
        <v>51230</v>
      </c>
      <c r="D89" s="82" t="s">
        <v>104</v>
      </c>
      <c r="E89" s="82" t="s">
        <v>421</v>
      </c>
      <c r="F89" s="82" t="s">
        <v>105</v>
      </c>
      <c r="G89" s="82" t="s">
        <v>107</v>
      </c>
      <c r="H89" s="82" t="s">
        <v>504</v>
      </c>
      <c r="I89" s="82" t="s">
        <v>9</v>
      </c>
      <c r="J89" s="82" t="s">
        <v>506</v>
      </c>
      <c r="K89" s="82" t="s">
        <v>13</v>
      </c>
      <c r="L89" s="71" t="s">
        <v>416</v>
      </c>
      <c r="M89" s="71" t="s">
        <v>416</v>
      </c>
      <c r="N89" s="86">
        <v>53781</v>
      </c>
      <c r="O89" s="86">
        <v>1</v>
      </c>
      <c r="P89" s="92">
        <v>53781</v>
      </c>
      <c r="Q89" s="71">
        <v>1858</v>
      </c>
      <c r="R89" s="115">
        <v>10700</v>
      </c>
      <c r="S89" s="105"/>
      <c r="T89" s="86"/>
    </row>
    <row r="90" spans="1:20" ht="117" customHeight="1">
      <c r="A90" s="86" t="s">
        <v>666</v>
      </c>
      <c r="B90" s="72" t="s">
        <v>87</v>
      </c>
      <c r="C90" s="81">
        <v>51130</v>
      </c>
      <c r="D90" s="82" t="s">
        <v>104</v>
      </c>
      <c r="E90" s="82" t="s">
        <v>421</v>
      </c>
      <c r="F90" s="82" t="s">
        <v>105</v>
      </c>
      <c r="G90" s="82" t="s">
        <v>108</v>
      </c>
      <c r="H90" s="82" t="s">
        <v>438</v>
      </c>
      <c r="I90" s="82" t="s">
        <v>9</v>
      </c>
      <c r="J90" s="82" t="s">
        <v>506</v>
      </c>
      <c r="K90" s="82" t="s">
        <v>16</v>
      </c>
      <c r="L90" s="71" t="s">
        <v>416</v>
      </c>
      <c r="M90" s="71" t="s">
        <v>416</v>
      </c>
      <c r="N90" s="86">
        <v>10000</v>
      </c>
      <c r="O90" s="86">
        <v>1</v>
      </c>
      <c r="P90" s="92">
        <v>10000</v>
      </c>
      <c r="Q90" s="71">
        <v>1858</v>
      </c>
      <c r="R90" s="115">
        <v>10700</v>
      </c>
      <c r="S90" s="105"/>
      <c r="T90" s="86"/>
    </row>
    <row r="91" spans="1:20" ht="60">
      <c r="A91" s="86" t="s">
        <v>668</v>
      </c>
      <c r="B91" s="72" t="s">
        <v>87</v>
      </c>
      <c r="C91" s="81">
        <v>51310</v>
      </c>
      <c r="D91" s="82" t="s">
        <v>104</v>
      </c>
      <c r="E91" s="82" t="s">
        <v>421</v>
      </c>
      <c r="F91" s="82" t="s">
        <v>105</v>
      </c>
      <c r="G91" s="82" t="s">
        <v>110</v>
      </c>
      <c r="H91" s="82" t="s">
        <v>111</v>
      </c>
      <c r="I91" s="82" t="s">
        <v>9</v>
      </c>
      <c r="J91" s="82" t="s">
        <v>506</v>
      </c>
      <c r="K91" s="82" t="s">
        <v>10</v>
      </c>
      <c r="L91" s="71" t="s">
        <v>416</v>
      </c>
      <c r="M91" s="71" t="s">
        <v>416</v>
      </c>
      <c r="N91" s="86">
        <v>20000</v>
      </c>
      <c r="O91" s="86">
        <v>1</v>
      </c>
      <c r="P91" s="92">
        <v>20000</v>
      </c>
      <c r="Q91" s="71">
        <v>1858</v>
      </c>
      <c r="R91" s="115">
        <v>10700</v>
      </c>
      <c r="S91" s="105"/>
      <c r="T91" s="72" t="s">
        <v>957</v>
      </c>
    </row>
    <row r="92" spans="1:20" ht="61.5" customHeight="1">
      <c r="A92" s="86" t="s">
        <v>702</v>
      </c>
      <c r="B92" s="72" t="s">
        <v>120</v>
      </c>
      <c r="C92" s="72">
        <v>53100</v>
      </c>
      <c r="D92" s="72" t="s">
        <v>121</v>
      </c>
      <c r="E92" s="72"/>
      <c r="F92" s="72" t="s">
        <v>122</v>
      </c>
      <c r="G92" s="72" t="s">
        <v>401</v>
      </c>
      <c r="H92" s="72" t="s">
        <v>632</v>
      </c>
      <c r="I92" s="82" t="s">
        <v>12</v>
      </c>
      <c r="J92" s="82" t="s">
        <v>511</v>
      </c>
      <c r="K92" s="72" t="s">
        <v>126</v>
      </c>
      <c r="L92" s="81" t="s">
        <v>633</v>
      </c>
      <c r="M92" s="81" t="s">
        <v>416</v>
      </c>
      <c r="N92" s="72">
        <v>10000</v>
      </c>
      <c r="O92" s="72">
        <v>1</v>
      </c>
      <c r="P92" s="114">
        <v>10000</v>
      </c>
      <c r="Q92" s="71">
        <v>2135</v>
      </c>
      <c r="R92" s="10">
        <v>10700</v>
      </c>
      <c r="S92" s="116"/>
      <c r="T92" s="86"/>
    </row>
    <row r="93" spans="1:20" ht="176.25" customHeight="1">
      <c r="A93" s="86" t="s">
        <v>704</v>
      </c>
      <c r="B93" s="72" t="s">
        <v>301</v>
      </c>
      <c r="C93" s="81">
        <v>51310</v>
      </c>
      <c r="D93" s="82" t="s">
        <v>307</v>
      </c>
      <c r="E93" s="82" t="s">
        <v>421</v>
      </c>
      <c r="F93" s="82" t="s">
        <v>308</v>
      </c>
      <c r="G93" s="82" t="s">
        <v>309</v>
      </c>
      <c r="H93" s="82" t="s">
        <v>467</v>
      </c>
      <c r="I93" s="82" t="s">
        <v>9</v>
      </c>
      <c r="J93" s="82" t="s">
        <v>548</v>
      </c>
      <c r="K93" s="82" t="s">
        <v>13</v>
      </c>
      <c r="L93" s="71" t="s">
        <v>416</v>
      </c>
      <c r="M93" s="71" t="s">
        <v>417</v>
      </c>
      <c r="N93" s="86">
        <v>9400</v>
      </c>
      <c r="O93" s="86">
        <v>1</v>
      </c>
      <c r="P93" s="92">
        <v>9400</v>
      </c>
      <c r="Q93" s="71">
        <v>2096</v>
      </c>
      <c r="R93" s="115">
        <v>10700</v>
      </c>
      <c r="S93" s="88"/>
      <c r="T93" s="72" t="s">
        <v>930</v>
      </c>
    </row>
    <row r="94" spans="1:20" ht="209.25" customHeight="1">
      <c r="A94" s="86" t="s">
        <v>705</v>
      </c>
      <c r="B94" s="72" t="s">
        <v>301</v>
      </c>
      <c r="C94" s="81">
        <v>51230</v>
      </c>
      <c r="D94" s="82" t="s">
        <v>302</v>
      </c>
      <c r="E94" s="82" t="s">
        <v>421</v>
      </c>
      <c r="F94" s="82" t="s">
        <v>303</v>
      </c>
      <c r="G94" s="82" t="s">
        <v>304</v>
      </c>
      <c r="H94" s="82" t="s">
        <v>466</v>
      </c>
      <c r="I94" s="82" t="s">
        <v>9</v>
      </c>
      <c r="J94" s="82" t="s">
        <v>549</v>
      </c>
      <c r="K94" s="82" t="s">
        <v>13</v>
      </c>
      <c r="L94" s="71" t="s">
        <v>416</v>
      </c>
      <c r="M94" s="71" t="s">
        <v>417</v>
      </c>
      <c r="N94" s="86">
        <v>36000</v>
      </c>
      <c r="O94" s="86">
        <v>1</v>
      </c>
      <c r="P94" s="92">
        <v>36000</v>
      </c>
      <c r="Q94" s="71">
        <v>2097</v>
      </c>
      <c r="R94" s="115">
        <v>10700</v>
      </c>
      <c r="S94" s="105"/>
      <c r="T94" s="86"/>
    </row>
    <row r="95" spans="1:20" ht="140.25" customHeight="1">
      <c r="A95" s="86" t="s">
        <v>962</v>
      </c>
      <c r="B95" s="72" t="s">
        <v>301</v>
      </c>
      <c r="C95" s="86">
        <v>58020</v>
      </c>
      <c r="D95" s="72" t="s">
        <v>365</v>
      </c>
      <c r="E95" s="72" t="s">
        <v>421</v>
      </c>
      <c r="F95" s="72" t="s">
        <v>366</v>
      </c>
      <c r="G95" s="72" t="s">
        <v>367</v>
      </c>
      <c r="H95" s="72" t="s">
        <v>484</v>
      </c>
      <c r="I95" s="72" t="s">
        <v>115</v>
      </c>
      <c r="J95" s="72" t="s">
        <v>963</v>
      </c>
      <c r="K95" s="72" t="s">
        <v>13</v>
      </c>
      <c r="L95" s="70">
        <v>10493</v>
      </c>
      <c r="M95" s="71" t="s">
        <v>416</v>
      </c>
      <c r="N95" s="328">
        <v>10493</v>
      </c>
      <c r="O95" s="329">
        <v>1</v>
      </c>
      <c r="P95" s="325">
        <v>10493</v>
      </c>
      <c r="Q95" s="86">
        <v>2095</v>
      </c>
      <c r="R95" s="326">
        <v>10700</v>
      </c>
      <c r="S95" s="327"/>
      <c r="T95" s="72"/>
    </row>
    <row r="96" spans="1:20" ht="75">
      <c r="A96" s="86" t="s">
        <v>707</v>
      </c>
      <c r="B96" s="72" t="s">
        <v>76</v>
      </c>
      <c r="C96" s="81">
        <v>51310</v>
      </c>
      <c r="D96" s="82" t="s">
        <v>127</v>
      </c>
      <c r="E96" s="82" t="s">
        <v>421</v>
      </c>
      <c r="F96" s="82" t="s">
        <v>128</v>
      </c>
      <c r="G96" s="82" t="s">
        <v>129</v>
      </c>
      <c r="H96" s="82" t="s">
        <v>130</v>
      </c>
      <c r="I96" s="82" t="s">
        <v>9</v>
      </c>
      <c r="J96" s="82" t="s">
        <v>492</v>
      </c>
      <c r="K96" s="82" t="s">
        <v>19</v>
      </c>
      <c r="L96" s="71" t="s">
        <v>416</v>
      </c>
      <c r="M96" s="71" t="s">
        <v>417</v>
      </c>
      <c r="N96" s="86">
        <v>13000</v>
      </c>
      <c r="O96" s="86">
        <v>1</v>
      </c>
      <c r="P96" s="92">
        <v>13000</v>
      </c>
      <c r="Q96" s="71">
        <v>1786</v>
      </c>
      <c r="R96" s="115">
        <v>10700</v>
      </c>
      <c r="S96" s="105"/>
      <c r="T96" s="86"/>
    </row>
    <row r="97" spans="1:20" ht="68.25" customHeight="1">
      <c r="A97" s="86" t="s">
        <v>708</v>
      </c>
      <c r="B97" s="72" t="s">
        <v>76</v>
      </c>
      <c r="C97" s="81">
        <v>51114</v>
      </c>
      <c r="D97" s="82" t="s">
        <v>127</v>
      </c>
      <c r="E97" s="82" t="s">
        <v>421</v>
      </c>
      <c r="F97" s="82" t="s">
        <v>128</v>
      </c>
      <c r="G97" s="82" t="s">
        <v>152</v>
      </c>
      <c r="H97" s="82" t="s">
        <v>153</v>
      </c>
      <c r="I97" s="82" t="s">
        <v>9</v>
      </c>
      <c r="J97" s="82" t="s">
        <v>493</v>
      </c>
      <c r="K97" s="82" t="s">
        <v>13</v>
      </c>
      <c r="L97" s="71" t="s">
        <v>417</v>
      </c>
      <c r="M97" s="71" t="s">
        <v>417</v>
      </c>
      <c r="N97" s="86">
        <v>2400</v>
      </c>
      <c r="O97" s="86">
        <v>4</v>
      </c>
      <c r="P97" s="92">
        <v>9600</v>
      </c>
      <c r="Q97" s="71">
        <v>1787</v>
      </c>
      <c r="R97" s="115">
        <v>10700</v>
      </c>
      <c r="S97" s="88"/>
      <c r="T97" s="72" t="s">
        <v>955</v>
      </c>
    </row>
    <row r="98" spans="1:20" ht="409.5">
      <c r="A98" s="86" t="s">
        <v>724</v>
      </c>
      <c r="B98" s="72" t="s">
        <v>224</v>
      </c>
      <c r="C98" s="81">
        <v>51130</v>
      </c>
      <c r="D98" s="82" t="s">
        <v>225</v>
      </c>
      <c r="E98" s="82" t="s">
        <v>421</v>
      </c>
      <c r="F98" s="82" t="s">
        <v>226</v>
      </c>
      <c r="G98" s="82" t="s">
        <v>227</v>
      </c>
      <c r="H98" s="82" t="s">
        <v>942</v>
      </c>
      <c r="I98" s="82" t="s">
        <v>9</v>
      </c>
      <c r="J98" s="82" t="s">
        <v>489</v>
      </c>
      <c r="K98" s="82" t="s">
        <v>13</v>
      </c>
      <c r="L98" s="71" t="s">
        <v>416</v>
      </c>
      <c r="M98" s="71" t="s">
        <v>417</v>
      </c>
      <c r="N98" s="86">
        <v>85000</v>
      </c>
      <c r="O98" s="86">
        <v>1</v>
      </c>
      <c r="P98" s="92">
        <v>85000</v>
      </c>
      <c r="Q98" s="71">
        <v>1864</v>
      </c>
      <c r="R98" s="115">
        <v>10700</v>
      </c>
      <c r="S98" s="105"/>
      <c r="T98" s="86"/>
    </row>
  </sheetData>
  <pageMargins left="0.25" right="0.25" top="0.5" bottom="0.5" header="0.25" footer="0.25"/>
  <pageSetup paperSize="5" scale="64" fitToHeight="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25</vt:i4>
      </vt:variant>
    </vt:vector>
  </HeadingPairs>
  <TitlesOfParts>
    <vt:vector size="43" baseType="lpstr">
      <vt:lpstr>CoverPage</vt:lpstr>
      <vt:lpstr> Summary</vt:lpstr>
      <vt:lpstr>FY19 Budget Planning </vt:lpstr>
      <vt:lpstr>Operational Fund</vt:lpstr>
      <vt:lpstr>Capital Non-Tech</vt:lpstr>
      <vt:lpstr>Capital Technology</vt:lpstr>
      <vt:lpstr>Occ. Capital</vt:lpstr>
      <vt:lpstr>Prop301</vt:lpstr>
      <vt:lpstr>Accademic Affairs</vt:lpstr>
      <vt:lpstr>Student Affairs</vt:lpstr>
      <vt:lpstr>Administrative Services</vt:lpstr>
      <vt:lpstr>IT</vt:lpstr>
      <vt:lpstr>President Office's Staff</vt:lpstr>
      <vt:lpstr>Puma Path Project</vt:lpstr>
      <vt:lpstr>CWS</vt:lpstr>
      <vt:lpstr>FY18-19 Budget Report</vt:lpstr>
      <vt:lpstr>Origninal</vt:lpstr>
      <vt:lpstr>Sheet2</vt:lpstr>
      <vt:lpstr>' Summary'!Print_Area</vt:lpstr>
      <vt:lpstr>'Accademic Affairs'!Print_Area</vt:lpstr>
      <vt:lpstr>'Administrative Services'!Print_Area</vt:lpstr>
      <vt:lpstr>'Capital Non-Tech'!Print_Area</vt:lpstr>
      <vt:lpstr>'Capital Technology'!Print_Area</vt:lpstr>
      <vt:lpstr>CoverPage!Print_Area</vt:lpstr>
      <vt:lpstr>CWS!Print_Area</vt:lpstr>
      <vt:lpstr>'FY19 Budget Planning '!Print_Area</vt:lpstr>
      <vt:lpstr>IT!Print_Area</vt:lpstr>
      <vt:lpstr>'Occ. Capital'!Print_Area</vt:lpstr>
      <vt:lpstr>'Operational Fund'!Print_Area</vt:lpstr>
      <vt:lpstr>'President Office''s Staff'!Print_Area</vt:lpstr>
      <vt:lpstr>Prop301!Print_Area</vt:lpstr>
      <vt:lpstr>'Puma Path Project'!Print_Area</vt:lpstr>
      <vt:lpstr>'Student Affairs'!Print_Area</vt:lpstr>
      <vt:lpstr>'Accademic Affairs'!Print_Titles</vt:lpstr>
      <vt:lpstr>'Administrative Services'!Print_Titles</vt:lpstr>
      <vt:lpstr>'Capital Technology'!Print_Titles</vt:lpstr>
      <vt:lpstr>IT!Print_Titles</vt:lpstr>
      <vt:lpstr>'Occ. Capital'!Print_Titles</vt:lpstr>
      <vt:lpstr>'Operational Fund'!Print_Titles</vt:lpstr>
      <vt:lpstr>'President Office''s Staff'!Print_Titles</vt:lpstr>
      <vt:lpstr>Prop301!Print_Titles</vt:lpstr>
      <vt:lpstr>'Puma Path Project'!Print_Titles</vt:lpstr>
      <vt:lpstr>'Student Affairs'!Print_Titles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Hoang,Nguyen H.</dc:creator>
  <cp:lastModifiedBy>Hoang,Nguyen H</cp:lastModifiedBy>
  <cp:lastPrinted>2018-04-18T22:08:37Z</cp:lastPrinted>
  <dcterms:created xsi:type="dcterms:W3CDTF">2017-11-06T22:55:29Z</dcterms:created>
  <dcterms:modified xsi:type="dcterms:W3CDTF">2018-04-23T18:46:17Z</dcterms:modified>
</cp:coreProperties>
</file>